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filterPrivacy="1"/>
  <bookViews>
    <workbookView xWindow="0" yWindow="0" windowWidth="20460" windowHeight="7500" tabRatio="851" xr2:uid="{00000000-000D-0000-FFFF-FFFF00000000}"/>
  </bookViews>
  <sheets>
    <sheet name="Scoring" sheetId="19" r:id="rId1"/>
    <sheet name="Assets and WO" sheetId="60" r:id="rId2"/>
    <sheet name="Other Applications" sheetId="59" r:id="rId3"/>
    <sheet name="Support &amp; Communication" sheetId="64" r:id="rId4"/>
    <sheet name="Integration" sheetId="56" r:id="rId5"/>
    <sheet name="Admin Ability" sheetId="58" r:id="rId6"/>
    <sheet name="Implementation and Training" sheetId="63" r:id="rId7"/>
    <sheet name="Network-Security" sheetId="61" r:id="rId8"/>
    <sheet name="Enterprise" sheetId="28" r:id="rId9"/>
    <sheet name="Pricing &amp; Billing" sheetId="62" r:id="rId10"/>
  </sheets>
  <definedNames>
    <definedName name="cat1_opt_eval">Enterprise!$B$28</definedName>
    <definedName name="cat1_opt_score">Enterprise!$C$28</definedName>
    <definedName name="cat1_pref_eval">Enterprise!$B$18</definedName>
    <definedName name="cat1_pref_score">Enterprise!$C$18</definedName>
    <definedName name="cat1_req_eval">Enterprise!$B$10</definedName>
    <definedName name="cat1_req_score">Enterprise!$C$10</definedName>
    <definedName name="cat10_opt_eval">#REF!</definedName>
    <definedName name="cat10_opt_score">#REF!</definedName>
    <definedName name="cat10_pref_eval">#REF!</definedName>
    <definedName name="cat10_pref_score">#REF!</definedName>
    <definedName name="cat10_req_eval">#REF!</definedName>
    <definedName name="cat10_req_score">#REF!</definedName>
    <definedName name="cat2_opt_eval">Integration!$B$26</definedName>
    <definedName name="cat2_opt_score">Integration!$C$26</definedName>
    <definedName name="cat2_pref_eval">Integration!$B$20</definedName>
    <definedName name="cat2_pref_score">Integration!$C$20</definedName>
    <definedName name="cat2_req_eval">Integration!$B$11</definedName>
    <definedName name="cat2_req_score">Integration!$C$11</definedName>
    <definedName name="cat3_opt_eval">'Admin Ability'!$B$23</definedName>
    <definedName name="cat3_opt_score">'Admin Ability'!$C$23</definedName>
    <definedName name="cat3_pref_eval">'Admin Ability'!$B$18</definedName>
    <definedName name="cat3_pref_score">'Admin Ability'!$C$18</definedName>
    <definedName name="cat3_req_eval">'Admin Ability'!$B$10</definedName>
    <definedName name="cat3_req_score">'Admin Ability'!$C$10</definedName>
    <definedName name="cat4_opt_eval">'Other Applications'!$B$36</definedName>
    <definedName name="cat4_opt_score">'Other Applications'!$C$36</definedName>
    <definedName name="cat4_pref_eval">'Other Applications'!$B$28</definedName>
    <definedName name="cat4_pref_score">'Other Applications'!$C$28</definedName>
    <definedName name="cat4_req_eval">'Other Applications'!$B$20</definedName>
    <definedName name="cat4_req_score">'Other Applications'!$C$20</definedName>
    <definedName name="cat5_opt_eval">'Assets and WO'!$B$33</definedName>
    <definedName name="cat5_opt_score">'Assets and WO'!$C$33</definedName>
    <definedName name="cat5_pref_eval">'Assets and WO'!$B$29</definedName>
    <definedName name="cat5_pref_score">'Assets and WO'!$C$29</definedName>
    <definedName name="cat5_req_eval">'Assets and WO'!$B$18</definedName>
    <definedName name="cat5_req_score">'Assets and WO'!$C$18</definedName>
    <definedName name="cat6_opt_eval">'Network-Security'!$B$37</definedName>
    <definedName name="cat6_opt_score">'Network-Security'!$C$37</definedName>
    <definedName name="cat6_pref_eval">'Network-Security'!$B$33</definedName>
    <definedName name="cat6_pref_score">'Network-Security'!$C$33</definedName>
    <definedName name="cat6_req_eval">'Network-Security'!$B$26</definedName>
    <definedName name="cat6_req_score">'Network-Security'!$C$26</definedName>
    <definedName name="cat7_opt_eval">'Pricing &amp; Billing'!$B$22</definedName>
    <definedName name="cat7_opt_score">'Pricing &amp; Billing'!$C$22</definedName>
    <definedName name="cat7_pref_eval">'Pricing &amp; Billing'!$B$17</definedName>
    <definedName name="cat7_pref_score">'Pricing &amp; Billing'!$C$17</definedName>
    <definedName name="cat7_req_eval">'Pricing &amp; Billing'!$B$9</definedName>
    <definedName name="cat7_req_score">'Pricing &amp; Billing'!$C$9</definedName>
    <definedName name="cat8_opt_eval">'Implementation and Training'!$B$31</definedName>
    <definedName name="cat8_opt_score">'Implementation and Training'!$C$31</definedName>
    <definedName name="cat8_pref_eval">'Implementation and Training'!$B$23</definedName>
    <definedName name="cat8_pref_score">'Implementation and Training'!$C$23</definedName>
    <definedName name="cat8_req_eval">'Implementation and Training'!$B$14</definedName>
    <definedName name="cat8_req_score">'Implementation and Training'!$C$14</definedName>
    <definedName name="cat9_opt_eval">'Support &amp; Communication'!$B$28</definedName>
    <definedName name="cat9_opt_score">'Support &amp; Communication'!$C$28</definedName>
    <definedName name="cat9_pref_eval">'Support &amp; Communication'!$B$23</definedName>
    <definedName name="cat9_pref_score">'Support &amp; Communication'!$C$23</definedName>
    <definedName name="cat9_req_eval">'Support &amp; Communication'!$B$15</definedName>
    <definedName name="cat9_req_score">'Support &amp; Communication'!$C$15</definedName>
    <definedName name="Yes_No">Enterprise!$B$20</definedName>
  </definedNames>
  <calcPr calcId="17102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63" l="1"/>
  <c r="B31" i="63"/>
  <c r="C23" i="63"/>
  <c r="B23" i="63"/>
  <c r="C14" i="63"/>
  <c r="B14" i="63"/>
  <c r="C36" i="59"/>
  <c r="B36" i="59"/>
  <c r="C28" i="59"/>
  <c r="B28" i="59"/>
  <c r="C20" i="59"/>
  <c r="B20" i="59"/>
  <c r="C11" i="56"/>
  <c r="B11" i="56"/>
  <c r="C28" i="28"/>
  <c r="B28" i="28"/>
  <c r="C18" i="28"/>
  <c r="B18" i="28"/>
  <c r="C10" i="28"/>
  <c r="B10" i="28"/>
  <c r="F4" i="19" l="1"/>
  <c r="G4" i="19"/>
  <c r="C5" i="19"/>
  <c r="C4" i="19"/>
  <c r="B4" i="19"/>
  <c r="C10" i="58"/>
  <c r="C6" i="19" s="1"/>
  <c r="K12" i="19"/>
  <c r="J12" i="19"/>
  <c r="L12" i="19" s="1"/>
  <c r="C23" i="64"/>
  <c r="G12" i="19" s="1"/>
  <c r="B23" i="64"/>
  <c r="F12" i="19" s="1"/>
  <c r="H12" i="19" s="1"/>
  <c r="C15" i="64"/>
  <c r="C12" i="19" s="1"/>
  <c r="B15" i="64"/>
  <c r="B12" i="19" s="1"/>
  <c r="K11" i="19"/>
  <c r="J11" i="19"/>
  <c r="L11" i="19" s="1"/>
  <c r="G11" i="19"/>
  <c r="F11" i="19"/>
  <c r="C11" i="19"/>
  <c r="B11" i="19"/>
  <c r="C22" i="62"/>
  <c r="K10" i="19"/>
  <c r="B22" i="62"/>
  <c r="J10" i="19" s="1"/>
  <c r="L10" i="19" s="1"/>
  <c r="C17" i="62"/>
  <c r="G10" i="19" s="1"/>
  <c r="B17" i="62"/>
  <c r="F10" i="19" s="1"/>
  <c r="H10" i="19" s="1"/>
  <c r="C9" i="62"/>
  <c r="C10" i="19" s="1"/>
  <c r="B9" i="62"/>
  <c r="B10" i="19" s="1"/>
  <c r="C37" i="61"/>
  <c r="K9" i="19" s="1"/>
  <c r="B37" i="61"/>
  <c r="J9" i="19" s="1"/>
  <c r="L9" i="19" s="1"/>
  <c r="C33" i="61"/>
  <c r="G9" i="19" s="1"/>
  <c r="B33" i="61"/>
  <c r="F9" i="19" s="1"/>
  <c r="C26" i="61"/>
  <c r="C9" i="19" s="1"/>
  <c r="B26" i="61"/>
  <c r="B9" i="19" s="1"/>
  <c r="C33" i="60"/>
  <c r="K8" i="19" s="1"/>
  <c r="B33" i="60"/>
  <c r="J8" i="19" s="1"/>
  <c r="C29" i="60"/>
  <c r="G8" i="19" s="1"/>
  <c r="B29" i="60"/>
  <c r="F8" i="19" s="1"/>
  <c r="C18" i="60"/>
  <c r="C8" i="19" s="1"/>
  <c r="B18" i="60"/>
  <c r="B8" i="19" s="1"/>
  <c r="K7" i="19"/>
  <c r="J7" i="19"/>
  <c r="G7" i="19"/>
  <c r="F7" i="19"/>
  <c r="H7" i="19" s="1"/>
  <c r="C7" i="19"/>
  <c r="B7" i="19"/>
  <c r="C23" i="58"/>
  <c r="K6" i="19"/>
  <c r="B23" i="58"/>
  <c r="J6" i="19" s="1"/>
  <c r="L6" i="19" s="1"/>
  <c r="G6" i="19"/>
  <c r="B18" i="58"/>
  <c r="F6" i="19" s="1"/>
  <c r="B10" i="58"/>
  <c r="B6" i="19" s="1"/>
  <c r="K5" i="19"/>
  <c r="J5" i="19"/>
  <c r="L5" i="19" s="1"/>
  <c r="G5" i="19"/>
  <c r="F5" i="19"/>
  <c r="B5" i="19"/>
  <c r="K4" i="19"/>
  <c r="J4" i="19"/>
  <c r="H5" i="19" l="1"/>
  <c r="H9" i="19"/>
  <c r="D7" i="19"/>
  <c r="L7" i="19"/>
  <c r="D12" i="19"/>
  <c r="H11" i="19"/>
  <c r="D11" i="19"/>
  <c r="D10" i="19"/>
  <c r="D9" i="19"/>
  <c r="K14" i="19"/>
  <c r="L8" i="19"/>
  <c r="H8" i="19"/>
  <c r="D8" i="19"/>
  <c r="H6" i="19"/>
  <c r="D6" i="19"/>
  <c r="D5" i="19"/>
  <c r="L4" i="19"/>
  <c r="L14" i="19"/>
  <c r="J14" i="19"/>
  <c r="D14" i="19"/>
  <c r="D4" i="19"/>
  <c r="B14" i="19"/>
  <c r="G14" i="19"/>
  <c r="C14" i="19"/>
  <c r="H4" i="19"/>
  <c r="F14" i="19"/>
  <c r="H14" i="19"/>
</calcChain>
</file>

<file path=xl/sharedStrings.xml><?xml version="1.0" encoding="utf-8"?>
<sst xmlns="http://schemas.openxmlformats.org/spreadsheetml/2006/main" count="281" uniqueCount="147">
  <si>
    <t>Score</t>
  </si>
  <si>
    <t>Evaluated Criteria</t>
  </si>
  <si>
    <t>Required</t>
  </si>
  <si>
    <t>Preferred</t>
  </si>
  <si>
    <t>Optional</t>
  </si>
  <si>
    <t>YES</t>
  </si>
  <si>
    <t>NO</t>
  </si>
  <si>
    <t>Notes</t>
  </si>
  <si>
    <t>Yes/No</t>
  </si>
  <si>
    <t>Required Criteria Evaluated/Score:</t>
  </si>
  <si>
    <t>Preferred Criteria Evaluated/Score:</t>
  </si>
  <si>
    <t>Optional Criteria Evaluated/Score:</t>
  </si>
  <si>
    <t>Percent</t>
  </si>
  <si>
    <t>Total Score</t>
  </si>
  <si>
    <t>Column1</t>
  </si>
  <si>
    <t>Column2</t>
  </si>
  <si>
    <t>Column3</t>
  </si>
  <si>
    <t>Column4</t>
  </si>
  <si>
    <t>Integration</t>
  </si>
  <si>
    <t>Average performance and latency of the service are tested and published annually</t>
  </si>
  <si>
    <t>Pricing &amp; Billing</t>
  </si>
  <si>
    <t>Support &amp; Communication</t>
  </si>
  <si>
    <t>APIs/open interfaces are secured and encrypted</t>
  </si>
  <si>
    <t>SaaS vendor uses a Pre-approved cloud platform (e.g. Azure)</t>
  </si>
  <si>
    <t>APIs and Web services are used to push and pull data</t>
  </si>
  <si>
    <t>APIs/Services are stateless</t>
  </si>
  <si>
    <t>Web-based management console used to manage users and data</t>
  </si>
  <si>
    <t>Single console management of application components in both cloud services and on-premises counterparts</t>
  </si>
  <si>
    <t>Performance-monitoring service that supports predefined action events (i.e. alerts, service restarts, etc.)</t>
  </si>
  <si>
    <t>Vendor follows documented high availability and disaster recovery capabilities and procedures</t>
  </si>
  <si>
    <t>Vendor will provide documentation (network, servers, etc) of the infrastructure providing service(s)</t>
  </si>
  <si>
    <t>Vendor supports bulk data import and export/extraction to/from service(s)</t>
  </si>
  <si>
    <t>Private network connectivity is used between all SaaS provider data centers</t>
  </si>
  <si>
    <t>Vendor provides documented firewall considerations and required configurations for access to the service</t>
  </si>
  <si>
    <t>Vendor provides a cost calculator/simulator to estimate cost of service based on utilization</t>
  </si>
  <si>
    <t>Variable length of contract terms are available to best suit Mayo needs</t>
  </si>
  <si>
    <t>Documentation of the offering clearly defines what is included and excluded from the service</t>
  </si>
  <si>
    <t>A variety of pricing and packaging options are available for the service(s)</t>
  </si>
  <si>
    <t>Vendor commits to providing timely notification of new features and charges for new features</t>
  </si>
  <si>
    <t>Mayo has the option to exit contracts with reasonable terms and conditions and penalties</t>
  </si>
  <si>
    <t>Vendor provides documented true-up processes — Mayo can easily add and subtract users and services</t>
  </si>
  <si>
    <t>Various forms of payment are accepted</t>
  </si>
  <si>
    <t>Discounts are available for long-term contracts and/or large-scale deployments </t>
  </si>
  <si>
    <t>Vendor provides granular billing and reporting capabilities - billing reports can be configured to meet Mayo's needs</t>
  </si>
  <si>
    <t>Vendor provides visibility into the specific costs of the service, based on usage</t>
  </si>
  <si>
    <t>Vendor commits to recommending appropriate licensing changes based on usage of the service(s) to best suit Mayo utilization</t>
  </si>
  <si>
    <t>ROI calculators are available to assist Mayo in evaluating the benefits of the SaaS delivery of the application</t>
  </si>
  <si>
    <t>Multiple cloud accounts (i.e. departments, locations) can be consolidated into a single bill/invoice</t>
  </si>
  <si>
    <t>Vendor provided / contracted professional services are available for implementation, support and deployment</t>
  </si>
  <si>
    <t>Vendor has a customer advisory panel and receives self-service suggestions</t>
  </si>
  <si>
    <t>Support for the application is available via a live-human-support offering in English</t>
  </si>
  <si>
    <t>The vendor provides an incident management system for identifying, submitting and tracking service incidents</t>
  </si>
  <si>
    <t>Migration support is available for service onboarding and offboarding</t>
  </si>
  <si>
    <t>Physical security at vendor data centers (including co-lo or subcontracted data centers) is documented and meets Mayo requirements</t>
  </si>
  <si>
    <t>Vendor publishes screening and hiring practices for employees who access enterprise data and user information</t>
  </si>
  <si>
    <t>Data is encrypted at all points in transit</t>
  </si>
  <si>
    <t>Encrypted sessions are required for data exchange between application provider and user / interface</t>
  </si>
  <si>
    <t>Vendor performs regularly scheduled network penetration tests and provides results to Mayo</t>
  </si>
  <si>
    <t>Vendor provides documented intrusion prevention and detection capabilities and regularly tests these capabilities</t>
  </si>
  <si>
    <t>Software Application</t>
  </si>
  <si>
    <t>Work order creation, management and reporting</t>
  </si>
  <si>
    <t>Detailed asset management and reporting</t>
  </si>
  <si>
    <t>Preventative and Predictive mainentance ability, management, scheduling and reporting</t>
  </si>
  <si>
    <t>Robust inventory management, reporting and accounting</t>
  </si>
  <si>
    <t>Enterprise and multi-site maintenance management abilities</t>
  </si>
  <si>
    <t>Purchase order creation, management and reporting</t>
  </si>
  <si>
    <t>Customizable and packaged reports and reporting ability</t>
  </si>
  <si>
    <t>Customizable dashboard views</t>
  </si>
  <si>
    <t>Labor management and scheduling</t>
  </si>
  <si>
    <t>Implementation and Training</t>
  </si>
  <si>
    <t>There is an named support manager and account representative for the company relationship</t>
  </si>
  <si>
    <t>Company has the option to control the application and/or timing of patches, upgrades and changes to the service </t>
  </si>
  <si>
    <t>Support services are available during normal business hours</t>
  </si>
  <si>
    <t>24/7 emergency support is available from the vendor</t>
  </si>
  <si>
    <t>Vendor support department has great customer service ratings</t>
  </si>
  <si>
    <t>Skilled support levels are available from normal to advanced</t>
  </si>
  <si>
    <t>Other areas of information are available for support help besides live support team</t>
  </si>
  <si>
    <t>Online customer self-service support is included with standard service</t>
  </si>
  <si>
    <t>Tutorials and training materials are avilable 24/7</t>
  </si>
  <si>
    <t>API's can be cataloged and managed with vendor</t>
  </si>
  <si>
    <t>Vendor offers API abilities</t>
  </si>
  <si>
    <t>Vendor offers integration support and management</t>
  </si>
  <si>
    <t>Application usage and data tracking tools available to company</t>
  </si>
  <si>
    <t>Ability to manage labor access and audit history</t>
  </si>
  <si>
    <t>Vendor supports real time alerting and actions based alerting</t>
  </si>
  <si>
    <t>Ease of making admin changes to assets, labor files and database information</t>
  </si>
  <si>
    <t>Vendor hosted trial or proof-of-concept and testing options are available during all phases of the relationship</t>
  </si>
  <si>
    <t>Provides personal implementation specialist through entire process</t>
  </si>
  <si>
    <t>Provides project road map and company needs for implementation</t>
  </si>
  <si>
    <t>Provides software map personalized for the company</t>
  </si>
  <si>
    <t>Provides support team for after implementation needs</t>
  </si>
  <si>
    <t>Provides bests practices and suggestion for the company</t>
  </si>
  <si>
    <t>Onsite implementation person offered from vendor</t>
  </si>
  <si>
    <t>Offers 24/7 online training and guide for software usage</t>
  </si>
  <si>
    <t>Offers group training or onsite training for staff</t>
  </si>
  <si>
    <t>Vendor's personnel security policy meets industry standard requirements</t>
  </si>
  <si>
    <t xml:space="preserve">Content hygiene (i.e. Antivirus, Antimalware) is utilized and configurable to industry standards </t>
  </si>
  <si>
    <t>User access is controlled by Access Groups and can be modified on the fly.</t>
  </si>
  <si>
    <t>Single Sign On is offered</t>
  </si>
  <si>
    <t>Password controlled login and management to software</t>
  </si>
  <si>
    <t>Industry standard securities are in place for software and customer information</t>
  </si>
  <si>
    <t>Data redundancies are in place for customer information</t>
  </si>
  <si>
    <t>Does your system use encryption (HTTPS) for authenticating users, that will meet encryption standards?</t>
  </si>
  <si>
    <t>Does the company have a full disclousure of preventative measures and practices</t>
  </si>
  <si>
    <t>Does software offer authentication as a security layer</t>
  </si>
  <si>
    <t>Vendor has documented backup and disater recovery plan</t>
  </si>
  <si>
    <t>Software facilitates multi-site maintenance management ability</t>
  </si>
  <si>
    <t>Supports reporting across mulitple locations</t>
  </si>
  <si>
    <t>Supports visibility across multiple locations</t>
  </si>
  <si>
    <t>Software has ease of adding, changing and removing information</t>
  </si>
  <si>
    <t>Vendor software package includes enterprise support</t>
  </si>
  <si>
    <t>Ability to clone procedures, pms and assets to new locations</t>
  </si>
  <si>
    <t>Ability to clone user roles, groups and accesses to new locations</t>
  </si>
  <si>
    <t>Enterprise</t>
  </si>
  <si>
    <t>Excellent vendor, service and software ratings</t>
  </si>
  <si>
    <t>Company in service more than 8 years</t>
  </si>
  <si>
    <t>24/7 Notification and alerting system</t>
  </si>
  <si>
    <t>Labor and maintenance scheduling calendar with sort options</t>
  </si>
  <si>
    <t>Charts, KPIS and Dashboard ability</t>
  </si>
  <si>
    <t>Digital signatures for requested work</t>
  </si>
  <si>
    <t>Cost tracking for equipment, work, inventory and labor</t>
  </si>
  <si>
    <t>Prioritazation of work request</t>
  </si>
  <si>
    <t>Asset hierarchy structure ability</t>
  </si>
  <si>
    <t>Asset reporting and budgeting</t>
  </si>
  <si>
    <t>Barcoding scanning of parts and inventory to handheld devices</t>
  </si>
  <si>
    <t>Auto work order generation via failure code or PM</t>
  </si>
  <si>
    <t>Global search ability across applications</t>
  </si>
  <si>
    <t>Detailed reporting across software applications</t>
  </si>
  <si>
    <t>Mobile software usage via cell or wifi</t>
  </si>
  <si>
    <t>Ability to store various images types within the software</t>
  </si>
  <si>
    <t>Mobile image upload to records</t>
  </si>
  <si>
    <t>Customizable fields within each application</t>
  </si>
  <si>
    <t>Robust labor management features</t>
  </si>
  <si>
    <t>Auto-generated parts and inventory reordering</t>
  </si>
  <si>
    <t>Project management ability and reporting</t>
  </si>
  <si>
    <t>Other Applications</t>
  </si>
  <si>
    <t>Network and Security</t>
  </si>
  <si>
    <t>Ability to track tools and rotating parts</t>
  </si>
  <si>
    <t>Abilty to manage contacts, vendors and customers with software</t>
  </si>
  <si>
    <t>Ability to track employee training and certifications</t>
  </si>
  <si>
    <t>Requestor ability and outside request submission ability</t>
  </si>
  <si>
    <t>At least 5 years experience in successful 3rd party integrations</t>
  </si>
  <si>
    <t>Vendor can provide list of current integrations</t>
  </si>
  <si>
    <t>Software offers complete admin rights and dashboard to the company's CMMS software</t>
  </si>
  <si>
    <t>Admin Ability</t>
  </si>
  <si>
    <t>Multi-Lingual System (available in other languages)</t>
  </si>
  <si>
    <t>CMMS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</si>
</sst>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6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Arial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rgb="FFFFFFFF"/>
      <name val="Arial"/>
    </font>
    <font>
      <sz val="9"/>
      <name val="Arial"/>
    </font>
    <font>
      <b/>
      <sz val="10"/>
      <name val="Arial"/>
    </font>
    <font>
      <b/>
      <sz val="14"/>
      <color rgb="FFFFFFFF"/>
      <name val="Arial"/>
      <family val="2"/>
    </font>
    <font>
      <b/>
      <sz val="14"/>
      <color indexed="9"/>
      <name val="Arial"/>
      <family val="2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14"/>
      <color rgb="FFFFFFFF"/>
      <name val="Arial"/>
    </font>
    <font>
      <sz val="10"/>
      <name val="Arial"/>
    </font>
    <font>
      <sz val="9"/>
      <name val="Arial"/>
    </font>
    <font>
      <b/>
      <sz val="10"/>
      <name val="Arial"/>
    </font>
    <font>
      <sz val="10"/>
      <name val="Arial"/>
      <family val="2"/>
    </font>
    <font>
      <b/>
      <sz val="1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C0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8" fillId="0" borderId="0"/>
  </cellStyleXfs>
  <cellXfs count="163">
    <xf numFmtId="0" fontId="0" fillId="0" borderId="0" xfId="0"/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/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5" fillId="0" borderId="0" xfId="0" applyFont="1" applyFill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16" fillId="3" borderId="1" xfId="0" applyFont="1" applyFill="1" applyBorder="1"/>
    <xf numFmtId="0" fontId="12" fillId="0" borderId="4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0" borderId="11" xfId="0" applyFont="1" applyBorder="1" applyAlignment="1">
      <alignment horizontal="right" vertical="center"/>
    </xf>
    <xf numFmtId="9" fontId="13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1" xfId="0" applyFont="1" applyBorder="1"/>
    <xf numFmtId="0" fontId="0" fillId="4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7" fillId="3" borderId="1" xfId="0" applyFont="1" applyFill="1" applyBorder="1"/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21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left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Fill="1" applyBorder="1" applyAlignment="1">
      <alignment vertical="center" wrapText="1"/>
    </xf>
    <xf numFmtId="0" fontId="18" fillId="0" borderId="0" xfId="0" applyFont="1" applyFill="1"/>
    <xf numFmtId="0" fontId="18" fillId="0" borderId="1" xfId="0" applyFont="1" applyBorder="1"/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/>
    <xf numFmtId="0" fontId="22" fillId="5" borderId="12" xfId="0" applyFont="1" applyFill="1" applyBorder="1"/>
    <xf numFmtId="0" fontId="18" fillId="4" borderId="12" xfId="0" applyFont="1" applyFill="1" applyBorder="1" applyAlignment="1">
      <alignment vertical="center"/>
    </xf>
    <xf numFmtId="0" fontId="18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vertical="center" wrapText="1"/>
    </xf>
    <xf numFmtId="0" fontId="18" fillId="6" borderId="12" xfId="0" applyFont="1" applyFill="1" applyBorder="1"/>
    <xf numFmtId="0" fontId="10" fillId="0" borderId="12" xfId="0" applyFont="1" applyBorder="1" applyAlignment="1">
      <alignment vertical="center" wrapText="1"/>
    </xf>
    <xf numFmtId="0" fontId="18" fillId="4" borderId="12" xfId="0" applyFont="1" applyFill="1" applyBorder="1"/>
    <xf numFmtId="0" fontId="24" fillId="0" borderId="0" xfId="0" applyFont="1" applyAlignment="1">
      <alignment horizontal="right" vertical="top" wrapText="1"/>
    </xf>
    <xf numFmtId="0" fontId="0" fillId="0" borderId="0" xfId="0" applyFont="1" applyAlignment="1"/>
    <xf numFmtId="0" fontId="2" fillId="6" borderId="12" xfId="0" applyFont="1" applyFill="1" applyBorder="1"/>
    <xf numFmtId="0" fontId="18" fillId="0" borderId="12" xfId="0" applyFont="1" applyBorder="1" applyAlignment="1">
      <alignment horizontal="left" vertical="top" wrapText="1"/>
    </xf>
    <xf numFmtId="0" fontId="18" fillId="6" borderId="12" xfId="0" applyFont="1" applyFill="1" applyBorder="1" applyAlignment="1">
      <alignment vertical="center"/>
    </xf>
    <xf numFmtId="0" fontId="18" fillId="0" borderId="12" xfId="0" applyFont="1" applyBorder="1"/>
    <xf numFmtId="0" fontId="2" fillId="6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2" fillId="4" borderId="12" xfId="0" applyFont="1" applyFill="1" applyBorder="1" applyAlignment="1">
      <alignment vertical="center"/>
    </xf>
    <xf numFmtId="0" fontId="2" fillId="0" borderId="12" xfId="0" applyFont="1" applyBorder="1" applyAlignment="1">
      <alignment vertical="top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0" fillId="4" borderId="1" xfId="0" applyFont="1" applyFill="1" applyBorder="1"/>
    <xf numFmtId="0" fontId="18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vertical="center"/>
    </xf>
    <xf numFmtId="0" fontId="25" fillId="5" borderId="12" xfId="0" applyFont="1" applyFill="1" applyBorder="1"/>
    <xf numFmtId="0" fontId="2" fillId="0" borderId="12" xfId="0" applyFont="1" applyBorder="1"/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8" borderId="12" xfId="0" applyFont="1" applyFill="1" applyBorder="1" applyAlignment="1">
      <alignment vertical="center"/>
    </xf>
    <xf numFmtId="0" fontId="2" fillId="8" borderId="12" xfId="0" applyFont="1" applyFill="1" applyBorder="1"/>
    <xf numFmtId="0" fontId="2" fillId="4" borderId="1" xfId="0" applyFont="1" applyFill="1" applyBorder="1" applyAlignment="1">
      <alignment wrapText="1"/>
    </xf>
    <xf numFmtId="0" fontId="26" fillId="3" borderId="1" xfId="0" applyFont="1" applyFill="1" applyBorder="1"/>
    <xf numFmtId="0" fontId="27" fillId="0" borderId="0" xfId="0" applyFont="1"/>
    <xf numFmtId="0" fontId="27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vertical="center" wrapText="1"/>
    </xf>
    <xf numFmtId="0" fontId="27" fillId="0" borderId="0" xfId="0" applyFont="1" applyFill="1"/>
    <xf numFmtId="0" fontId="28" fillId="4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0" fontId="27" fillId="4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top" wrapText="1"/>
    </xf>
    <xf numFmtId="0" fontId="27" fillId="0" borderId="0" xfId="0" applyFont="1" applyAlignment="1">
      <alignment horizontal="left"/>
    </xf>
    <xf numFmtId="0" fontId="28" fillId="0" borderId="1" xfId="0" applyFont="1" applyBorder="1" applyAlignment="1">
      <alignment horizontal="left" vertical="top" wrapText="1"/>
    </xf>
    <xf numFmtId="0" fontId="31" fillId="0" borderId="0" xfId="0" applyFont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/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/>
    <xf numFmtId="0" fontId="20" fillId="0" borderId="0" xfId="0" applyFont="1" applyBorder="1" applyAlignment="1">
      <alignment vertical="center" wrapText="1"/>
    </xf>
    <xf numFmtId="0" fontId="32" fillId="5" borderId="12" xfId="0" applyFont="1" applyFill="1" applyBorder="1"/>
    <xf numFmtId="0" fontId="33" fillId="0" borderId="0" xfId="0" applyFont="1"/>
    <xf numFmtId="0" fontId="33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vertical="center" wrapText="1"/>
    </xf>
    <xf numFmtId="0" fontId="35" fillId="0" borderId="0" xfId="0" applyFont="1" applyAlignment="1">
      <alignment horizontal="right" vertical="top" wrapText="1"/>
    </xf>
    <xf numFmtId="0" fontId="33" fillId="0" borderId="0" xfId="0" applyFont="1" applyAlignment="1">
      <alignment horizontal="left"/>
    </xf>
    <xf numFmtId="0" fontId="33" fillId="0" borderId="0" xfId="0" applyFont="1" applyAlignment="1"/>
    <xf numFmtId="0" fontId="33" fillId="6" borderId="12" xfId="0" applyFont="1" applyFill="1" applyBorder="1" applyAlignment="1">
      <alignment vertical="center" wrapText="1"/>
    </xf>
    <xf numFmtId="0" fontId="33" fillId="0" borderId="12" xfId="0" applyFont="1" applyBorder="1" applyAlignment="1">
      <alignment horizontal="left" vertical="top" wrapText="1"/>
    </xf>
    <xf numFmtId="0" fontId="33" fillId="6" borderId="12" xfId="0" applyFont="1" applyFill="1" applyBorder="1" applyAlignment="1">
      <alignment vertical="center"/>
    </xf>
    <xf numFmtId="0" fontId="33" fillId="6" borderId="12" xfId="0" applyFont="1" applyFill="1" applyBorder="1"/>
    <xf numFmtId="0" fontId="36" fillId="0" borderId="12" xfId="0" applyFont="1" applyBorder="1" applyAlignment="1">
      <alignment vertical="center" wrapText="1"/>
    </xf>
    <xf numFmtId="0" fontId="33" fillId="6" borderId="12" xfId="0" applyFont="1" applyFill="1" applyBorder="1" applyAlignment="1">
      <alignment wrapText="1"/>
    </xf>
    <xf numFmtId="0" fontId="35" fillId="4" borderId="0" xfId="0" applyFont="1" applyFill="1" applyAlignment="1">
      <alignment horizontal="right" vertical="top" wrapText="1"/>
    </xf>
    <xf numFmtId="0" fontId="33" fillId="0" borderId="0" xfId="0" applyFont="1" applyAlignment="1">
      <alignment horizontal="center"/>
    </xf>
    <xf numFmtId="0" fontId="33" fillId="0" borderId="13" xfId="0" applyFont="1" applyBorder="1" applyAlignment="1">
      <alignment horizontal="center" vertical="top" wrapText="1"/>
    </xf>
    <xf numFmtId="0" fontId="33" fillId="0" borderId="1" xfId="0" applyFont="1" applyBorder="1"/>
    <xf numFmtId="0" fontId="0" fillId="4" borderId="12" xfId="0" applyFont="1" applyFill="1" applyBorder="1" applyAlignment="1">
      <alignment vertical="center"/>
    </xf>
    <xf numFmtId="0" fontId="0" fillId="4" borderId="12" xfId="0" applyFont="1" applyFill="1" applyBorder="1"/>
    <xf numFmtId="0" fontId="18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top" wrapText="1"/>
    </xf>
    <xf numFmtId="0" fontId="0" fillId="6" borderId="12" xfId="0" applyFont="1" applyFill="1" applyBorder="1"/>
    <xf numFmtId="0" fontId="0" fillId="7" borderId="12" xfId="0" applyFont="1" applyFill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4" borderId="15" xfId="0" applyFont="1" applyFill="1" applyBorder="1" applyAlignment="1">
      <alignment vertical="center"/>
    </xf>
    <xf numFmtId="0" fontId="32" fillId="5" borderId="14" xfId="0" applyFont="1" applyFill="1" applyBorder="1"/>
    <xf numFmtId="0" fontId="33" fillId="6" borderId="16" xfId="0" applyFont="1" applyFill="1" applyBorder="1"/>
    <xf numFmtId="0" fontId="33" fillId="4" borderId="1" xfId="0" applyFont="1" applyFill="1" applyBorder="1" applyAlignment="1">
      <alignment vertical="center"/>
    </xf>
    <xf numFmtId="0" fontId="33" fillId="6" borderId="1" xfId="0" applyFont="1" applyFill="1" applyBorder="1" applyAlignment="1">
      <alignment horizontal="left" vertical="center"/>
    </xf>
    <xf numFmtId="0" fontId="0" fillId="6" borderId="14" xfId="0" applyFont="1" applyFill="1" applyBorder="1"/>
    <xf numFmtId="0" fontId="0" fillId="0" borderId="1" xfId="0" applyFont="1" applyFill="1" applyBorder="1" applyAlignment="1"/>
    <xf numFmtId="0" fontId="0" fillId="0" borderId="0" xfId="0" applyFill="1" applyBorder="1"/>
    <xf numFmtId="0" fontId="13" fillId="0" borderId="4" xfId="0" applyFont="1" applyFill="1" applyBorder="1" applyAlignment="1">
      <alignment horizontal="left" vertical="center"/>
    </xf>
    <xf numFmtId="0" fontId="37" fillId="3" borderId="0" xfId="0" applyFont="1" applyFill="1"/>
    <xf numFmtId="0" fontId="5" fillId="3" borderId="0" xfId="0" applyFont="1" applyFill="1"/>
    <xf numFmtId="0" fontId="11" fillId="3" borderId="5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84"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 patternType="solid">
          <fgColor rgb="FFC0504D"/>
          <bgColor rgb="FFC0504D"/>
        </patternFill>
      </fill>
      <border>
        <left/>
        <right/>
        <top/>
        <bottom/>
      </border>
    </dxf>
    <dxf>
      <fill>
        <patternFill patternType="solid">
          <fgColor rgb="FF92D050"/>
          <bgColor rgb="FF92D050"/>
        </patternFill>
      </fill>
      <border>
        <left/>
        <right/>
        <top/>
        <bottom/>
      </border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Solution Scorecard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alpha val="9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71A-422B-B875-99BABFAD6F6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alpha val="9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71A-422B-B875-99BABFAD6F6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alpha val="90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71A-422B-B875-99BABFAD6F6A}"/>
              </c:ext>
            </c:extLst>
          </c:dPt>
          <c:cat>
            <c:strRef>
              <c:f>(Scoring!$B$1,Scoring!$F$1,Scoring!$J$1)</c:f>
              <c:strCache>
                <c:ptCount val="3"/>
                <c:pt idx="0">
                  <c:v>Required</c:v>
                </c:pt>
                <c:pt idx="1">
                  <c:v>Preferred</c:v>
                </c:pt>
                <c:pt idx="2">
                  <c:v>Optional</c:v>
                </c:pt>
              </c:strCache>
            </c:strRef>
          </c:cat>
          <c:val>
            <c:numRef>
              <c:f>(Scoring!$D$14,Scoring!$H$14,Scoring!$L$14)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1A-422B-B875-99BABFAD6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497600"/>
        <c:axId val="219499136"/>
      </c:barChart>
      <c:catAx>
        <c:axId val="219497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9499136"/>
        <c:crosses val="autoZero"/>
        <c:auto val="1"/>
        <c:lblAlgn val="ctr"/>
        <c:lblOffset val="100"/>
        <c:noMultiLvlLbl val="0"/>
      </c:catAx>
      <c:valAx>
        <c:axId val="219499136"/>
        <c:scaling>
          <c:orientation val="minMax"/>
          <c:max val="1"/>
          <c:min val="0"/>
        </c:scaling>
        <c:delete val="0"/>
        <c:axPos val="t"/>
        <c:majorGridlines/>
        <c:numFmt formatCode="0%" sourceLinked="0"/>
        <c:majorTickMark val="none"/>
        <c:minorTickMark val="none"/>
        <c:tickLblPos val="nextTo"/>
        <c:crossAx val="21949760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Feature Snapshot</a:t>
            </a:r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v>Required Features</c:v>
          </c:tx>
          <c:spPr>
            <a:solidFill>
              <a:srgbClr val="4F81BD">
                <a:alpha val="15000"/>
              </a:srgbClr>
            </a:solidFill>
            <a:ln w="19050" cmpd="sng">
              <a:solidFill>
                <a:srgbClr val="4F81BD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6C-4527-B35B-67ECAB9106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6C-4527-B35B-67ECAB910610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Scoring!$A$4:$A$13</c15:sqref>
                  </c15:fullRef>
                </c:ext>
              </c:extLst>
              <c:f>Scoring!$A$4:$A$12</c:f>
              <c:strCache>
                <c:ptCount val="9"/>
                <c:pt idx="0">
                  <c:v>Enterprise</c:v>
                </c:pt>
                <c:pt idx="1">
                  <c:v>Integration</c:v>
                </c:pt>
                <c:pt idx="2">
                  <c:v>Admin Ability</c:v>
                </c:pt>
                <c:pt idx="3">
                  <c:v>Other Applications</c:v>
                </c:pt>
                <c:pt idx="4">
                  <c:v>Software Application</c:v>
                </c:pt>
                <c:pt idx="5">
                  <c:v>Network and Security</c:v>
                </c:pt>
                <c:pt idx="6">
                  <c:v>Pricing &amp; Billing</c:v>
                </c:pt>
                <c:pt idx="7">
                  <c:v>Implementation and Training</c:v>
                </c:pt>
                <c:pt idx="8">
                  <c:v>Support &amp; Communication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Scoring!$D$4:$D$13</c15:sqref>
                  </c15:fullRef>
                </c:ext>
              </c:extLst>
              <c:f>Scoring!$D$4:$D$12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6C-4527-B35B-67ECAB910610}"/>
            </c:ext>
          </c:extLst>
        </c:ser>
        <c:ser>
          <c:idx val="1"/>
          <c:order val="1"/>
          <c:tx>
            <c:v>Preferred Features</c:v>
          </c:tx>
          <c:spPr>
            <a:solidFill>
              <a:srgbClr val="FFC000">
                <a:alpha val="16863"/>
              </a:srgbClr>
            </a:solidFill>
            <a:ln w="19050" cap="sq" cmpd="sng">
              <a:solidFill>
                <a:srgbClr val="FFC000"/>
              </a:solidFill>
              <a:prstDash val="solid"/>
              <a:round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Scoring!$A$4:$A$13</c15:sqref>
                  </c15:fullRef>
                </c:ext>
              </c:extLst>
              <c:f>Scoring!$A$4:$A$12</c:f>
              <c:strCache>
                <c:ptCount val="9"/>
                <c:pt idx="0">
                  <c:v>Enterprise</c:v>
                </c:pt>
                <c:pt idx="1">
                  <c:v>Integration</c:v>
                </c:pt>
                <c:pt idx="2">
                  <c:v>Admin Ability</c:v>
                </c:pt>
                <c:pt idx="3">
                  <c:v>Other Applications</c:v>
                </c:pt>
                <c:pt idx="4">
                  <c:v>Software Application</c:v>
                </c:pt>
                <c:pt idx="5">
                  <c:v>Network and Security</c:v>
                </c:pt>
                <c:pt idx="6">
                  <c:v>Pricing &amp; Billing</c:v>
                </c:pt>
                <c:pt idx="7">
                  <c:v>Implementation and Training</c:v>
                </c:pt>
                <c:pt idx="8">
                  <c:v>Support &amp; Communication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Scoring!$H$4:$H$13</c15:sqref>
                  </c15:fullRef>
                </c:ext>
              </c:extLst>
              <c:f>Scoring!$H$4:$H$12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6C-4527-B35B-67ECAB910610}"/>
            </c:ext>
          </c:extLst>
        </c:ser>
        <c:ser>
          <c:idx val="2"/>
          <c:order val="2"/>
          <c:tx>
            <c:v>Optional Features</c:v>
          </c:tx>
          <c:spPr>
            <a:solidFill>
              <a:srgbClr val="92D050">
                <a:alpha val="21000"/>
              </a:srgbClr>
            </a:solidFill>
            <a:ln w="19050" cmpd="sng">
              <a:solidFill>
                <a:srgbClr val="92D050"/>
              </a:solidFill>
              <a:prstDash val="solid"/>
            </a:ln>
            <a:effectLst/>
          </c:spPr>
          <c:cat>
            <c:strRef>
              <c:extLst>
                <c:ext xmlns:c15="http://schemas.microsoft.com/office/drawing/2012/chart" uri="{02D57815-91ED-43cb-92C2-25804820EDAC}">
                  <c15:fullRef>
                    <c15:sqref>Scoring!$A$4:$A$13</c15:sqref>
                  </c15:fullRef>
                </c:ext>
              </c:extLst>
              <c:f>Scoring!$A$4:$A$12</c:f>
              <c:strCache>
                <c:ptCount val="9"/>
                <c:pt idx="0">
                  <c:v>Enterprise</c:v>
                </c:pt>
                <c:pt idx="1">
                  <c:v>Integration</c:v>
                </c:pt>
                <c:pt idx="2">
                  <c:v>Admin Ability</c:v>
                </c:pt>
                <c:pt idx="3">
                  <c:v>Other Applications</c:v>
                </c:pt>
                <c:pt idx="4">
                  <c:v>Software Application</c:v>
                </c:pt>
                <c:pt idx="5">
                  <c:v>Network and Security</c:v>
                </c:pt>
                <c:pt idx="6">
                  <c:v>Pricing &amp; Billing</c:v>
                </c:pt>
                <c:pt idx="7">
                  <c:v>Implementation and Training</c:v>
                </c:pt>
                <c:pt idx="8">
                  <c:v>Support &amp; Communication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Scoring!$L$4:$L$13</c15:sqref>
                  </c15:fullRef>
                </c:ext>
              </c:extLst>
              <c:f>Scoring!$L$4:$L$12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Scoring!$L$13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616C-4527-B35B-67ECAB910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35616"/>
        <c:axId val="219537408"/>
      </c:radarChart>
      <c:catAx>
        <c:axId val="2195356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1200"/>
            </a:pPr>
            <a:endParaRPr lang="en-US"/>
          </a:p>
        </c:txPr>
        <c:crossAx val="219537408"/>
        <c:crosses val="autoZero"/>
        <c:auto val="0"/>
        <c:lblAlgn val="ctr"/>
        <c:lblOffset val="100"/>
        <c:noMultiLvlLbl val="0"/>
      </c:catAx>
      <c:valAx>
        <c:axId val="219537408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cross"/>
        <c:tickLblPos val="nextTo"/>
        <c:spPr>
          <a:noFill/>
        </c:spPr>
        <c:txPr>
          <a:bodyPr/>
          <a:lstStyle/>
          <a:p>
            <a:pPr>
              <a:defRPr b="1"/>
            </a:pPr>
            <a:endParaRPr lang="en-US"/>
          </a:p>
        </c:txPr>
        <c:crossAx val="219535616"/>
        <c:crosses val="autoZero"/>
        <c:crossBetween val="between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315282915439695"/>
          <c:y val="0.45466937948088498"/>
          <c:w val="0.192576971372938"/>
          <c:h val="0.208003907799308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21167</xdr:rowOff>
    </xdr:from>
    <xdr:to>
      <xdr:col>3</xdr:col>
      <xdr:colOff>114300</xdr:colOff>
      <xdr:row>35</xdr:row>
      <xdr:rowOff>95250</xdr:rowOff>
    </xdr:to>
    <xdr:graphicFrame macro="">
      <xdr:nvGraphicFramePr>
        <xdr:cNvPr id="7269" name="Chart 4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333375</xdr:colOff>
      <xdr:row>14</xdr:row>
      <xdr:rowOff>76200</xdr:rowOff>
    </xdr:from>
    <xdr:to>
      <xdr:col>12</xdr:col>
      <xdr:colOff>304800</xdr:colOff>
      <xdr:row>39</xdr:row>
      <xdr:rowOff>104775</xdr:rowOff>
    </xdr:to>
    <xdr:graphicFrame macro="">
      <xdr:nvGraphicFramePr>
        <xdr:cNvPr id="7270" name="Chart 2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D14" totalsRowShown="0" dataDxfId="82" headerRowBorderDxfId="83" tableBorderDxfId="81" totalsRowBorderDxfId="80">
  <autoFilter ref="A3:D14" xr:uid="{00000000-0009-0000-0100-000002000000}"/>
  <tableColumns count="4">
    <tableColumn id="1" xr3:uid="{00000000-0010-0000-0000-000001000000}" name="Column1" dataDxfId="79"/>
    <tableColumn id="2" xr3:uid="{00000000-0010-0000-0000-000002000000}" name="Column2" dataDxfId="78">
      <calculatedColumnFormula>ws4_req_evaluated</calculatedColumnFormula>
    </tableColumn>
    <tableColumn id="3" xr3:uid="{00000000-0010-0000-0000-000003000000}" name="Column3" dataDxfId="77">
      <calculatedColumnFormula>ws4_req_score</calculatedColumnFormula>
    </tableColumn>
    <tableColumn id="4" xr3:uid="{00000000-0010-0000-0000-000004000000}" name="Column4" dataDxfId="7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F3:H14" totalsRowShown="0" dataDxfId="74" headerRowBorderDxfId="75" tableBorderDxfId="73" totalsRowBorderDxfId="72">
  <autoFilter ref="F3:H14" xr:uid="{00000000-0009-0000-0100-000003000000}"/>
  <tableColumns count="3">
    <tableColumn id="1" xr3:uid="{00000000-0010-0000-0100-000001000000}" name="Column1" dataDxfId="71">
      <calculatedColumnFormula>ws4_pref_evaluated</calculatedColumnFormula>
    </tableColumn>
    <tableColumn id="2" xr3:uid="{00000000-0010-0000-0100-000002000000}" name="Column2" dataDxfId="70">
      <calculatedColumnFormula>ws4_pref_score</calculatedColumnFormula>
    </tableColumn>
    <tableColumn id="3" xr3:uid="{00000000-0010-0000-0100-000003000000}" name="Column3" dataDxfId="69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J3:L14" totalsRowShown="0" dataDxfId="67" headerRowBorderDxfId="68" tableBorderDxfId="66" totalsRowBorderDxfId="65">
  <autoFilter ref="J3:L14" xr:uid="{00000000-0009-0000-0100-000004000000}"/>
  <tableColumns count="3">
    <tableColumn id="1" xr3:uid="{00000000-0010-0000-0200-000001000000}" name="Column1" dataDxfId="64">
      <calculatedColumnFormula>ws4_opt_evaluated</calculatedColumnFormula>
    </tableColumn>
    <tableColumn id="2" xr3:uid="{00000000-0010-0000-0200-000002000000}" name="Column2" dataDxfId="63">
      <calculatedColumnFormula>ws4_opt_score</calculatedColumnFormula>
    </tableColumn>
    <tableColumn id="3" xr3:uid="{00000000-0010-0000-0200-000003000000}" name="Column3" dataDxfId="6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2"/>
  <sheetViews>
    <sheetView showGridLines="0" tabSelected="1" zoomScale="75" zoomScaleNormal="75" zoomScalePageLayoutView="130" workbookViewId="0">
      <selection activeCell="Q21" sqref="Q21"/>
    </sheetView>
  </sheetViews>
  <sheetFormatPr defaultColWidth="8.85546875" defaultRowHeight="12.75" x14ac:dyDescent="0.2"/>
  <cols>
    <col min="1" max="1" width="42.7109375" customWidth="1"/>
    <col min="2" max="2" width="21.42578125" style="2" customWidth="1"/>
    <col min="3" max="4" width="12" style="2" customWidth="1"/>
    <col min="5" max="5" width="2.42578125" style="3" customWidth="1"/>
    <col min="6" max="6" width="21.42578125" style="2" customWidth="1"/>
    <col min="7" max="8" width="12" style="2" customWidth="1"/>
    <col min="9" max="9" width="2.42578125" style="3" customWidth="1"/>
    <col min="10" max="10" width="21.42578125" style="2" customWidth="1"/>
    <col min="11" max="11" width="12" style="2" customWidth="1"/>
    <col min="12" max="12" width="14" customWidth="1"/>
  </cols>
  <sheetData>
    <row r="1" spans="1:20" ht="20.25" x14ac:dyDescent="0.3">
      <c r="A1" s="155" t="s">
        <v>146</v>
      </c>
      <c r="B1" s="159" t="s">
        <v>2</v>
      </c>
      <c r="C1" s="160"/>
      <c r="D1" s="161"/>
      <c r="E1" s="5"/>
      <c r="F1" s="159" t="s">
        <v>3</v>
      </c>
      <c r="G1" s="160"/>
      <c r="H1" s="161"/>
      <c r="I1" s="5"/>
      <c r="J1" s="157" t="s">
        <v>4</v>
      </c>
      <c r="K1" s="158"/>
      <c r="L1" s="158"/>
      <c r="N1" s="162" t="s">
        <v>4</v>
      </c>
      <c r="O1" s="162"/>
      <c r="P1" s="162"/>
      <c r="Q1" s="162"/>
      <c r="R1" s="162"/>
      <c r="S1" s="162"/>
      <c r="T1" s="153"/>
    </row>
    <row r="2" spans="1:20" ht="15.75" x14ac:dyDescent="0.25">
      <c r="A2" s="156"/>
      <c r="B2" s="14" t="s">
        <v>1</v>
      </c>
      <c r="C2" s="14" t="s">
        <v>0</v>
      </c>
      <c r="D2" s="14" t="s">
        <v>12</v>
      </c>
      <c r="E2" s="6"/>
      <c r="F2" s="14" t="s">
        <v>1</v>
      </c>
      <c r="G2" s="14" t="s">
        <v>0</v>
      </c>
      <c r="H2" s="14" t="s">
        <v>12</v>
      </c>
      <c r="I2" s="6"/>
      <c r="J2" s="14" t="s">
        <v>1</v>
      </c>
      <c r="K2" s="14" t="s">
        <v>0</v>
      </c>
      <c r="L2" s="14" t="s">
        <v>12</v>
      </c>
      <c r="N2" s="153"/>
      <c r="O2" s="153"/>
      <c r="P2" s="153"/>
      <c r="Q2" s="153"/>
      <c r="R2" s="153"/>
      <c r="S2" s="153"/>
      <c r="T2" s="153"/>
    </row>
    <row r="3" spans="1:20" ht="15" hidden="1" customHeight="1" x14ac:dyDescent="0.2">
      <c r="A3" s="10" t="s">
        <v>14</v>
      </c>
      <c r="B3" s="11" t="s">
        <v>15</v>
      </c>
      <c r="C3" s="11" t="s">
        <v>16</v>
      </c>
      <c r="D3" s="12" t="s">
        <v>17</v>
      </c>
      <c r="E3" s="9"/>
      <c r="F3" s="13" t="s">
        <v>14</v>
      </c>
      <c r="G3" s="11" t="s">
        <v>15</v>
      </c>
      <c r="H3" s="12" t="s">
        <v>16</v>
      </c>
      <c r="I3" s="9"/>
      <c r="J3" s="13" t="s">
        <v>14</v>
      </c>
      <c r="K3" s="11" t="s">
        <v>15</v>
      </c>
      <c r="L3" s="12" t="s">
        <v>16</v>
      </c>
      <c r="N3" s="153"/>
      <c r="O3" s="153"/>
      <c r="P3" s="153"/>
      <c r="Q3" s="153"/>
      <c r="R3" s="153"/>
      <c r="S3" s="153"/>
      <c r="T3" s="153"/>
    </row>
    <row r="4" spans="1:20" ht="16.5" customHeight="1" x14ac:dyDescent="0.2">
      <c r="A4" s="154" t="s">
        <v>113</v>
      </c>
      <c r="B4" s="20">
        <f>cat1_req_eval</f>
        <v>0</v>
      </c>
      <c r="C4" s="20">
        <f>cat1_req_score</f>
        <v>0</v>
      </c>
      <c r="D4" s="21" t="str">
        <f t="shared" ref="D4:D12" si="0">IF(B4&gt;0,C4/B4,"")</f>
        <v/>
      </c>
      <c r="E4" s="22"/>
      <c r="F4" s="23">
        <f>cat1_pref_eval</f>
        <v>0</v>
      </c>
      <c r="G4" s="20">
        <f>cat1_pref_score</f>
        <v>0</v>
      </c>
      <c r="H4" s="21" t="str">
        <f t="shared" ref="H4:H12" si="1">IF(F4&gt;0,G4/F4,"")</f>
        <v/>
      </c>
      <c r="I4" s="22"/>
      <c r="J4" s="23">
        <f>cat1_opt_eval</f>
        <v>0</v>
      </c>
      <c r="K4" s="20">
        <f>cat1_opt_score</f>
        <v>0</v>
      </c>
      <c r="L4" s="21" t="str">
        <f t="shared" ref="L4:L12" si="2">IF(J4&gt;0,K4/J4,"")</f>
        <v/>
      </c>
      <c r="N4" s="153"/>
      <c r="O4" s="153"/>
      <c r="P4" s="153"/>
      <c r="Q4" s="153"/>
      <c r="R4" s="153"/>
      <c r="S4" s="153"/>
      <c r="T4" s="153"/>
    </row>
    <row r="5" spans="1:20" ht="16.5" customHeight="1" x14ac:dyDescent="0.2">
      <c r="A5" s="154" t="s">
        <v>18</v>
      </c>
      <c r="B5" s="20">
        <f>cat2_req_eval</f>
        <v>0</v>
      </c>
      <c r="C5" s="20">
        <f>cat2_req_score</f>
        <v>0</v>
      </c>
      <c r="D5" s="21" t="str">
        <f t="shared" si="0"/>
        <v/>
      </c>
      <c r="E5" s="22"/>
      <c r="F5" s="23">
        <f>cat2_pref_eval</f>
        <v>0</v>
      </c>
      <c r="G5" s="20">
        <f>cat2_pref_score</f>
        <v>0</v>
      </c>
      <c r="H5" s="21" t="str">
        <f t="shared" si="1"/>
        <v/>
      </c>
      <c r="I5" s="22"/>
      <c r="J5" s="23">
        <f>cat2_opt_eval</f>
        <v>0</v>
      </c>
      <c r="K5" s="20">
        <f>cat2_opt_score</f>
        <v>0</v>
      </c>
      <c r="L5" s="21" t="str">
        <f t="shared" si="2"/>
        <v/>
      </c>
      <c r="N5" s="153"/>
      <c r="O5" s="153"/>
      <c r="P5" s="153"/>
      <c r="Q5" s="153"/>
      <c r="R5" s="153"/>
      <c r="S5" s="153"/>
      <c r="T5" s="153"/>
    </row>
    <row r="6" spans="1:20" ht="16.5" customHeight="1" x14ac:dyDescent="0.2">
      <c r="A6" s="154" t="s">
        <v>144</v>
      </c>
      <c r="B6" s="20">
        <f>cat3_req_eval</f>
        <v>0</v>
      </c>
      <c r="C6" s="20">
        <f>cat3_req_score</f>
        <v>0</v>
      </c>
      <c r="D6" s="21" t="str">
        <f t="shared" si="0"/>
        <v/>
      </c>
      <c r="E6" s="22"/>
      <c r="F6" s="23">
        <f>cat3_pref_eval</f>
        <v>0</v>
      </c>
      <c r="G6" s="20">
        <f>cat3_pref_score</f>
        <v>0</v>
      </c>
      <c r="H6" s="21" t="str">
        <f t="shared" si="1"/>
        <v/>
      </c>
      <c r="I6" s="22"/>
      <c r="J6" s="23">
        <f>cat3_opt_eval</f>
        <v>0</v>
      </c>
      <c r="K6" s="20">
        <f>cat3_opt_score</f>
        <v>0</v>
      </c>
      <c r="L6" s="21" t="str">
        <f t="shared" si="2"/>
        <v/>
      </c>
      <c r="N6" s="153"/>
      <c r="O6" s="153"/>
      <c r="P6" s="153"/>
      <c r="Q6" s="153"/>
      <c r="R6" s="153"/>
      <c r="S6" s="153"/>
      <c r="T6" s="153"/>
    </row>
    <row r="7" spans="1:20" ht="16.5" customHeight="1" x14ac:dyDescent="0.2">
      <c r="A7" s="154" t="s">
        <v>135</v>
      </c>
      <c r="B7" s="20">
        <f>cat4_req_eval</f>
        <v>0</v>
      </c>
      <c r="C7" s="20">
        <f>cat4_req_score</f>
        <v>0</v>
      </c>
      <c r="D7" s="21" t="str">
        <f t="shared" si="0"/>
        <v/>
      </c>
      <c r="E7" s="22"/>
      <c r="F7" s="23">
        <f>cat4_pref_eval</f>
        <v>0</v>
      </c>
      <c r="G7" s="20">
        <f>cat4_pref_score</f>
        <v>0</v>
      </c>
      <c r="H7" s="21" t="str">
        <f t="shared" si="1"/>
        <v/>
      </c>
      <c r="I7" s="22"/>
      <c r="J7" s="23">
        <f>cat4_opt_eval</f>
        <v>0</v>
      </c>
      <c r="K7" s="20">
        <f>cat4_opt_score</f>
        <v>0</v>
      </c>
      <c r="L7" s="21" t="str">
        <f t="shared" si="2"/>
        <v/>
      </c>
      <c r="N7" s="153"/>
      <c r="O7" s="153"/>
      <c r="P7" s="153"/>
      <c r="Q7" s="153"/>
      <c r="R7" s="153"/>
      <c r="S7" s="153"/>
      <c r="T7" s="153"/>
    </row>
    <row r="8" spans="1:20" ht="16.5" customHeight="1" x14ac:dyDescent="0.2">
      <c r="A8" s="154" t="s">
        <v>59</v>
      </c>
      <c r="B8" s="20">
        <f>cat5_req_eval</f>
        <v>0</v>
      </c>
      <c r="C8" s="20">
        <f>cat5_req_score</f>
        <v>0</v>
      </c>
      <c r="D8" s="21" t="str">
        <f t="shared" si="0"/>
        <v/>
      </c>
      <c r="E8" s="22"/>
      <c r="F8" s="23">
        <f>cat5_pref_eval</f>
        <v>0</v>
      </c>
      <c r="G8" s="20">
        <f>cat5_pref_score</f>
        <v>0</v>
      </c>
      <c r="H8" s="21" t="str">
        <f t="shared" si="1"/>
        <v/>
      </c>
      <c r="I8" s="22"/>
      <c r="J8" s="23">
        <f>cat5_opt_eval</f>
        <v>0</v>
      </c>
      <c r="K8" s="20">
        <f>cat5_opt_score</f>
        <v>0</v>
      </c>
      <c r="L8" s="21" t="str">
        <f t="shared" si="2"/>
        <v/>
      </c>
      <c r="N8" s="153"/>
      <c r="O8" s="153"/>
      <c r="P8" s="153"/>
      <c r="Q8" s="153"/>
      <c r="R8" s="153"/>
      <c r="S8" s="153"/>
      <c r="T8" s="153"/>
    </row>
    <row r="9" spans="1:20" ht="16.5" customHeight="1" x14ac:dyDescent="0.2">
      <c r="A9" s="154" t="s">
        <v>136</v>
      </c>
      <c r="B9" s="20">
        <f>cat6_req_eval</f>
        <v>0</v>
      </c>
      <c r="C9" s="20">
        <f>cat6_req_score</f>
        <v>0</v>
      </c>
      <c r="D9" s="21" t="str">
        <f t="shared" si="0"/>
        <v/>
      </c>
      <c r="E9" s="22"/>
      <c r="F9" s="23">
        <f>cat6_pref_eval</f>
        <v>0</v>
      </c>
      <c r="G9" s="20">
        <f>cat6_pref_score</f>
        <v>0</v>
      </c>
      <c r="H9" s="21" t="str">
        <f t="shared" si="1"/>
        <v/>
      </c>
      <c r="I9" s="22"/>
      <c r="J9" s="23">
        <f>cat6_opt_eval</f>
        <v>0</v>
      </c>
      <c r="K9" s="20">
        <f>cat6_opt_score</f>
        <v>0</v>
      </c>
      <c r="L9" s="21" t="str">
        <f t="shared" si="2"/>
        <v/>
      </c>
      <c r="N9" s="153"/>
      <c r="O9" s="153"/>
      <c r="P9" s="153"/>
      <c r="Q9" s="153"/>
      <c r="R9" s="153"/>
      <c r="S9" s="153"/>
      <c r="T9" s="153"/>
    </row>
    <row r="10" spans="1:20" ht="16.5" customHeight="1" x14ac:dyDescent="0.2">
      <c r="A10" s="154" t="s">
        <v>20</v>
      </c>
      <c r="B10" s="20">
        <f>cat7_req_eval</f>
        <v>0</v>
      </c>
      <c r="C10" s="20">
        <f>cat7_req_score</f>
        <v>0</v>
      </c>
      <c r="D10" s="21" t="str">
        <f t="shared" si="0"/>
        <v/>
      </c>
      <c r="E10" s="22"/>
      <c r="F10" s="23">
        <f>cat7_pref_eval</f>
        <v>0</v>
      </c>
      <c r="G10" s="20">
        <f>cat7_pref_score</f>
        <v>0</v>
      </c>
      <c r="H10" s="21" t="str">
        <f t="shared" si="1"/>
        <v/>
      </c>
      <c r="I10" s="22"/>
      <c r="J10" s="23">
        <f>cat7_opt_eval</f>
        <v>0</v>
      </c>
      <c r="K10" s="20">
        <f>cat7_opt_score</f>
        <v>0</v>
      </c>
      <c r="L10" s="21" t="str">
        <f t="shared" si="2"/>
        <v/>
      </c>
      <c r="N10" s="153"/>
      <c r="O10" s="153"/>
      <c r="P10" s="153"/>
      <c r="Q10" s="153"/>
      <c r="R10" s="153"/>
      <c r="S10" s="153"/>
      <c r="T10" s="153"/>
    </row>
    <row r="11" spans="1:20" ht="16.5" customHeight="1" x14ac:dyDescent="0.2">
      <c r="A11" s="154" t="s">
        <v>69</v>
      </c>
      <c r="B11" s="20">
        <f>cat8_req_eval</f>
        <v>0</v>
      </c>
      <c r="C11" s="20">
        <f>cat8_req_score</f>
        <v>0</v>
      </c>
      <c r="D11" s="21" t="str">
        <f t="shared" si="0"/>
        <v/>
      </c>
      <c r="E11" s="22"/>
      <c r="F11" s="23">
        <f>cat8_pref_eval</f>
        <v>0</v>
      </c>
      <c r="G11" s="20">
        <f>cat8_pref_score</f>
        <v>0</v>
      </c>
      <c r="H11" s="21" t="str">
        <f t="shared" si="1"/>
        <v/>
      </c>
      <c r="I11" s="22"/>
      <c r="J11" s="23">
        <f>cat8_opt_eval</f>
        <v>0</v>
      </c>
      <c r="K11" s="20">
        <f>cat8_opt_score</f>
        <v>0</v>
      </c>
      <c r="L11" s="21" t="str">
        <f t="shared" si="2"/>
        <v/>
      </c>
      <c r="N11" s="153"/>
      <c r="O11" s="153"/>
      <c r="P11" s="153"/>
      <c r="Q11" s="153"/>
      <c r="R11" s="153"/>
      <c r="S11" s="153"/>
      <c r="T11" s="153"/>
    </row>
    <row r="12" spans="1:20" ht="16.5" customHeight="1" x14ac:dyDescent="0.2">
      <c r="A12" s="154" t="s">
        <v>21</v>
      </c>
      <c r="B12" s="20">
        <f>cat9_req_eval</f>
        <v>0</v>
      </c>
      <c r="C12" s="20">
        <f>cat9_req_score</f>
        <v>0</v>
      </c>
      <c r="D12" s="21" t="str">
        <f t="shared" si="0"/>
        <v/>
      </c>
      <c r="E12" s="22"/>
      <c r="F12" s="23">
        <f>cat9_pref_eval</f>
        <v>0</v>
      </c>
      <c r="G12" s="20">
        <f>cat9_pref_score</f>
        <v>0</v>
      </c>
      <c r="H12" s="21" t="str">
        <f t="shared" si="1"/>
        <v/>
      </c>
      <c r="I12" s="22"/>
      <c r="J12" s="23">
        <f>cat9_opt_eval</f>
        <v>0</v>
      </c>
      <c r="K12" s="20">
        <f>cat9_opt_score</f>
        <v>0</v>
      </c>
      <c r="L12" s="21" t="str">
        <f t="shared" si="2"/>
        <v/>
      </c>
      <c r="N12" s="153"/>
      <c r="O12" s="153"/>
      <c r="P12" s="153"/>
      <c r="Q12" s="153"/>
      <c r="R12" s="153"/>
      <c r="S12" s="153"/>
      <c r="T12" s="153"/>
    </row>
    <row r="13" spans="1:20" ht="16.5" customHeight="1" x14ac:dyDescent="0.2">
      <c r="A13" s="19"/>
      <c r="B13" s="20"/>
      <c r="C13" s="20"/>
      <c r="D13" s="21"/>
      <c r="E13" s="24"/>
      <c r="F13" s="23"/>
      <c r="G13" s="20"/>
      <c r="H13" s="21"/>
      <c r="I13" s="24"/>
      <c r="J13" s="23"/>
      <c r="K13" s="20"/>
      <c r="L13" s="21"/>
      <c r="N13" s="153"/>
      <c r="O13" s="153"/>
      <c r="P13" s="153"/>
      <c r="Q13" s="153"/>
      <c r="R13" s="153"/>
      <c r="S13" s="153"/>
      <c r="T13" s="153"/>
    </row>
    <row r="14" spans="1:20" ht="16.5" customHeight="1" x14ac:dyDescent="0.2">
      <c r="A14" s="25" t="s">
        <v>13</v>
      </c>
      <c r="B14" s="29">
        <f>SUM(B4:B13)</f>
        <v>0</v>
      </c>
      <c r="C14" s="29">
        <f>SUM(C4:C13)</f>
        <v>0</v>
      </c>
      <c r="D14" s="26" t="str">
        <f>IF(SUM(B4:B13)&gt;0,SUM(C4:C13)/SUM(B4:B13),"")</f>
        <v/>
      </c>
      <c r="E14" s="27"/>
      <c r="F14" s="29">
        <f>SUM(F4:F13)</f>
        <v>0</v>
      </c>
      <c r="G14" s="29">
        <f>SUM(G4:G13)</f>
        <v>0</v>
      </c>
      <c r="H14" s="28" t="str">
        <f>IF(SUM(F4:F13)&gt;0,SUM(G4:G13)/SUM(F4:F13),"")</f>
        <v/>
      </c>
      <c r="I14" s="27"/>
      <c r="J14" s="29">
        <f>SUM(J4:J13)</f>
        <v>0</v>
      </c>
      <c r="K14" s="29">
        <f>SUM(K4:K13)</f>
        <v>0</v>
      </c>
      <c r="L14" s="28" t="str">
        <f>IF(SUM(J4:J13)&gt;0,SUM(K4:K13)/SUM(J4:J13),"")</f>
        <v/>
      </c>
      <c r="N14" s="153"/>
      <c r="O14" s="153"/>
      <c r="P14" s="153"/>
      <c r="Q14" s="153"/>
      <c r="R14" s="153"/>
      <c r="S14" s="153"/>
      <c r="T14" s="153"/>
    </row>
    <row r="15" spans="1:20" x14ac:dyDescent="0.2">
      <c r="E15" s="2"/>
      <c r="I15" s="2"/>
      <c r="N15" s="153"/>
      <c r="O15" s="153"/>
      <c r="P15" s="153"/>
      <c r="Q15" s="153"/>
      <c r="R15" s="153"/>
      <c r="S15" s="153"/>
      <c r="T15" s="153"/>
    </row>
    <row r="16" spans="1:20" x14ac:dyDescent="0.2">
      <c r="A16" s="2"/>
      <c r="E16" s="2"/>
      <c r="I16" s="2"/>
      <c r="N16" s="153"/>
      <c r="O16" s="153"/>
      <c r="P16" s="153"/>
      <c r="Q16" s="153"/>
      <c r="R16" s="153"/>
      <c r="S16" s="153"/>
      <c r="T16" s="153"/>
    </row>
    <row r="17" spans="5:20" x14ac:dyDescent="0.2">
      <c r="E17" s="2"/>
      <c r="I17" s="2"/>
      <c r="N17" s="153"/>
      <c r="O17" s="153"/>
      <c r="P17" s="153"/>
      <c r="Q17" s="153"/>
      <c r="R17" s="153"/>
      <c r="S17" s="153"/>
      <c r="T17" s="153"/>
    </row>
    <row r="18" spans="5:20" x14ac:dyDescent="0.2">
      <c r="E18" s="2"/>
      <c r="I18" s="2"/>
      <c r="N18" s="153"/>
      <c r="O18" s="153"/>
      <c r="P18" s="153"/>
      <c r="Q18" s="153"/>
      <c r="R18" s="153"/>
      <c r="S18" s="153"/>
      <c r="T18" s="153"/>
    </row>
    <row r="19" spans="5:20" x14ac:dyDescent="0.2">
      <c r="E19" s="2"/>
      <c r="I19" s="2"/>
      <c r="N19" s="153"/>
      <c r="O19" s="153"/>
      <c r="P19" s="153"/>
      <c r="Q19" s="153"/>
      <c r="R19" s="153"/>
      <c r="S19" s="153"/>
      <c r="T19" s="153"/>
    </row>
    <row r="20" spans="5:20" x14ac:dyDescent="0.2">
      <c r="E20" s="2"/>
      <c r="I20" s="2"/>
      <c r="N20" s="153"/>
      <c r="O20" s="153"/>
      <c r="P20" s="153"/>
      <c r="Q20" s="153"/>
      <c r="R20" s="153"/>
      <c r="S20" s="153"/>
      <c r="T20" s="153"/>
    </row>
    <row r="21" spans="5:20" x14ac:dyDescent="0.2">
      <c r="E21" s="2"/>
      <c r="I21" s="2"/>
      <c r="N21" s="153"/>
      <c r="O21" s="153"/>
      <c r="P21" s="153"/>
      <c r="Q21" s="153"/>
      <c r="R21" s="153"/>
      <c r="S21" s="153"/>
      <c r="T21" s="153"/>
    </row>
    <row r="22" spans="5:20" x14ac:dyDescent="0.2">
      <c r="E22" s="2"/>
      <c r="I22" s="2"/>
      <c r="N22" s="153"/>
      <c r="O22" s="153"/>
      <c r="P22" s="153"/>
      <c r="Q22" s="153"/>
      <c r="R22" s="153"/>
      <c r="S22" s="153"/>
      <c r="T22" s="153"/>
    </row>
    <row r="23" spans="5:20" x14ac:dyDescent="0.2">
      <c r="E23" s="2"/>
      <c r="I23" s="2"/>
      <c r="N23" s="153"/>
      <c r="O23" s="153"/>
      <c r="P23" s="153"/>
      <c r="Q23" s="153"/>
      <c r="R23" s="153"/>
      <c r="S23" s="153"/>
      <c r="T23" s="153"/>
    </row>
    <row r="24" spans="5:20" x14ac:dyDescent="0.2">
      <c r="E24" s="2"/>
      <c r="I24" s="2"/>
      <c r="N24" s="153"/>
      <c r="O24" s="153"/>
      <c r="P24" s="153"/>
      <c r="Q24" s="153"/>
      <c r="R24" s="153"/>
      <c r="S24" s="153"/>
      <c r="T24" s="153"/>
    </row>
    <row r="25" spans="5:20" x14ac:dyDescent="0.2">
      <c r="E25" s="2"/>
      <c r="I25" s="2"/>
      <c r="N25" s="153"/>
      <c r="O25" s="153"/>
      <c r="P25" s="153"/>
      <c r="Q25" s="153"/>
      <c r="R25" s="153"/>
      <c r="S25" s="153"/>
      <c r="T25" s="153"/>
    </row>
    <row r="26" spans="5:20" x14ac:dyDescent="0.2">
      <c r="E26" s="2"/>
      <c r="I26" s="2"/>
      <c r="N26" s="153"/>
      <c r="O26" s="153"/>
      <c r="P26" s="153"/>
      <c r="Q26" s="153"/>
      <c r="R26" s="153"/>
      <c r="S26" s="153"/>
      <c r="T26" s="153"/>
    </row>
    <row r="27" spans="5:20" x14ac:dyDescent="0.2">
      <c r="E27" s="2"/>
      <c r="I27" s="2"/>
      <c r="N27" s="153"/>
      <c r="O27" s="153"/>
      <c r="P27" s="153"/>
      <c r="Q27" s="153"/>
      <c r="R27" s="153"/>
      <c r="S27" s="153"/>
      <c r="T27" s="153"/>
    </row>
    <row r="28" spans="5:20" x14ac:dyDescent="0.2">
      <c r="E28" s="2"/>
      <c r="I28" s="2"/>
      <c r="N28" s="153"/>
      <c r="O28" s="153"/>
      <c r="P28" s="153"/>
      <c r="Q28" s="153"/>
      <c r="R28" s="153"/>
      <c r="S28" s="153"/>
      <c r="T28" s="153"/>
    </row>
    <row r="29" spans="5:20" x14ac:dyDescent="0.2">
      <c r="E29" s="2"/>
      <c r="I29" s="2"/>
      <c r="N29" s="153"/>
      <c r="O29" s="153"/>
      <c r="P29" s="153"/>
    </row>
    <row r="30" spans="5:20" x14ac:dyDescent="0.2">
      <c r="E30" s="2"/>
      <c r="I30" s="2"/>
      <c r="N30" s="153"/>
      <c r="O30" s="153"/>
      <c r="P30" s="153"/>
    </row>
    <row r="31" spans="5:20" x14ac:dyDescent="0.2">
      <c r="E31" s="2"/>
      <c r="I31" s="2"/>
    </row>
    <row r="32" spans="5:20" x14ac:dyDescent="0.2">
      <c r="E32" s="2"/>
      <c r="I32" s="2"/>
    </row>
    <row r="33" spans="5:9" x14ac:dyDescent="0.2">
      <c r="E33" s="2"/>
      <c r="I33" s="2"/>
    </row>
    <row r="34" spans="5:9" x14ac:dyDescent="0.2">
      <c r="E34" s="2"/>
      <c r="I34" s="2"/>
    </row>
    <row r="35" spans="5:9" x14ac:dyDescent="0.2">
      <c r="E35" s="2"/>
      <c r="I35" s="2"/>
    </row>
    <row r="36" spans="5:9" x14ac:dyDescent="0.2">
      <c r="E36" s="2"/>
      <c r="I36" s="2"/>
    </row>
    <row r="37" spans="5:9" x14ac:dyDescent="0.2">
      <c r="E37" s="2"/>
      <c r="I37" s="2"/>
    </row>
    <row r="38" spans="5:9" x14ac:dyDescent="0.2">
      <c r="E38" s="2"/>
      <c r="I38" s="2"/>
    </row>
    <row r="39" spans="5:9" x14ac:dyDescent="0.2">
      <c r="E39" s="2"/>
      <c r="I39" s="2"/>
    </row>
    <row r="40" spans="5:9" x14ac:dyDescent="0.2">
      <c r="E40" s="2"/>
      <c r="I40" s="2"/>
    </row>
    <row r="41" spans="5:9" x14ac:dyDescent="0.2">
      <c r="E41" s="2"/>
      <c r="I41" s="2"/>
    </row>
    <row r="42" spans="5:9" x14ac:dyDescent="0.2">
      <c r="E42" s="2"/>
      <c r="I42" s="2"/>
    </row>
    <row r="43" spans="5:9" x14ac:dyDescent="0.2">
      <c r="E43" s="2"/>
      <c r="I43" s="2"/>
    </row>
    <row r="44" spans="5:9" x14ac:dyDescent="0.2">
      <c r="E44" s="2"/>
      <c r="I44" s="2"/>
    </row>
    <row r="45" spans="5:9" x14ac:dyDescent="0.2">
      <c r="E45" s="2"/>
      <c r="I45" s="2"/>
    </row>
    <row r="46" spans="5:9" x14ac:dyDescent="0.2">
      <c r="E46" s="2"/>
      <c r="I46" s="2"/>
    </row>
    <row r="47" spans="5:9" x14ac:dyDescent="0.2">
      <c r="E47" s="2"/>
      <c r="I47" s="2"/>
    </row>
    <row r="48" spans="5:9" x14ac:dyDescent="0.2">
      <c r="E48" s="2"/>
      <c r="I48" s="2"/>
    </row>
    <row r="49" spans="5:9" x14ac:dyDescent="0.2">
      <c r="E49" s="2"/>
      <c r="I49" s="2"/>
    </row>
    <row r="50" spans="5:9" x14ac:dyDescent="0.2">
      <c r="E50" s="2"/>
      <c r="I50" s="2"/>
    </row>
    <row r="51" spans="5:9" x14ac:dyDescent="0.2">
      <c r="E51" s="2"/>
      <c r="I51" s="2"/>
    </row>
    <row r="52" spans="5:9" x14ac:dyDescent="0.2">
      <c r="E52" s="2"/>
      <c r="I52" s="2"/>
    </row>
    <row r="53" spans="5:9" x14ac:dyDescent="0.2">
      <c r="E53" s="2"/>
      <c r="I53" s="2"/>
    </row>
    <row r="54" spans="5:9" x14ac:dyDescent="0.2">
      <c r="E54" s="2"/>
      <c r="I54" s="2"/>
    </row>
    <row r="55" spans="5:9" x14ac:dyDescent="0.2">
      <c r="E55" s="2"/>
      <c r="I55" s="2"/>
    </row>
    <row r="56" spans="5:9" x14ac:dyDescent="0.2">
      <c r="E56" s="2"/>
      <c r="I56" s="2"/>
    </row>
    <row r="57" spans="5:9" x14ac:dyDescent="0.2">
      <c r="E57" s="2"/>
      <c r="I57" s="2"/>
    </row>
    <row r="58" spans="5:9" x14ac:dyDescent="0.2">
      <c r="E58" s="2"/>
      <c r="I58" s="2"/>
    </row>
    <row r="59" spans="5:9" x14ac:dyDescent="0.2">
      <c r="E59" s="2"/>
      <c r="I59" s="2"/>
    </row>
    <row r="60" spans="5:9" x14ac:dyDescent="0.2">
      <c r="E60" s="2"/>
      <c r="I60" s="2"/>
    </row>
    <row r="61" spans="5:9" x14ac:dyDescent="0.2">
      <c r="E61" s="2"/>
      <c r="I61" s="2"/>
    </row>
    <row r="62" spans="5:9" x14ac:dyDescent="0.2">
      <c r="E62" s="2"/>
      <c r="I62" s="2"/>
    </row>
    <row r="63" spans="5:9" x14ac:dyDescent="0.2">
      <c r="E63" s="2"/>
      <c r="I63" s="2"/>
    </row>
    <row r="64" spans="5:9" x14ac:dyDescent="0.2">
      <c r="E64" s="2"/>
      <c r="I64" s="2"/>
    </row>
    <row r="65" spans="5:9" x14ac:dyDescent="0.2">
      <c r="E65" s="2"/>
      <c r="I65" s="2"/>
    </row>
    <row r="66" spans="5:9" x14ac:dyDescent="0.2">
      <c r="E66" s="2"/>
      <c r="I66" s="2"/>
    </row>
    <row r="67" spans="5:9" x14ac:dyDescent="0.2">
      <c r="E67" s="2"/>
      <c r="I67" s="2"/>
    </row>
    <row r="68" spans="5:9" x14ac:dyDescent="0.2">
      <c r="I68" s="2"/>
    </row>
    <row r="100" spans="4:4" x14ac:dyDescent="0.2">
      <c r="D100"/>
    </row>
    <row r="101" spans="4:4" x14ac:dyDescent="0.2">
      <c r="D101" t="s">
        <v>5</v>
      </c>
    </row>
    <row r="102" spans="4:4" x14ac:dyDescent="0.2">
      <c r="D102" t="s">
        <v>6</v>
      </c>
    </row>
  </sheetData>
  <mergeCells count="5">
    <mergeCell ref="J1:L1"/>
    <mergeCell ref="B1:D1"/>
    <mergeCell ref="F1:H1"/>
    <mergeCell ref="N1:P1"/>
    <mergeCell ref="Q1:S1"/>
  </mergeCells>
  <phoneticPr fontId="1" type="noConversion"/>
  <pageMargins left="0.75" right="0.75" top="1" bottom="1" header="0.5" footer="0.5"/>
  <pageSetup orientation="portrait" r:id="rId1"/>
  <headerFooter alignWithMargins="0"/>
  <ignoredErrors>
    <ignoredError sqref="B4:B12 C4:C12 F4:F12 G4:G12 J4:J12 K4:K12 B14 C14 F14 G14 J14 K14" calculatedColumn="1"/>
  </ignoredErrors>
  <drawing r:id="rId2"/>
  <tableParts count="3"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7"/>
  <sheetViews>
    <sheetView zoomScaleNormal="100" zoomScalePageLayoutView="130" workbookViewId="0">
      <selection activeCell="C21" sqref="B20:C21"/>
    </sheetView>
  </sheetViews>
  <sheetFormatPr defaultColWidth="8.85546875" defaultRowHeight="12.75" x14ac:dyDescent="0.2"/>
  <cols>
    <col min="1" max="1" width="73.7109375" style="92" customWidth="1"/>
    <col min="2" max="2" width="10.42578125" style="92" customWidth="1"/>
    <col min="3" max="3" width="64" style="92" customWidth="1"/>
    <col min="4" max="16384" width="8.85546875" style="92"/>
  </cols>
  <sheetData>
    <row r="1" spans="1:3" ht="18" x14ac:dyDescent="0.25">
      <c r="A1" s="91" t="s">
        <v>2</v>
      </c>
      <c r="B1" s="91" t="s">
        <v>8</v>
      </c>
      <c r="C1" s="91" t="s">
        <v>7</v>
      </c>
    </row>
    <row r="2" spans="1:3" s="96" customFormat="1" x14ac:dyDescent="0.2">
      <c r="A2" s="93" t="s">
        <v>34</v>
      </c>
      <c r="B2" s="94"/>
      <c r="C2" s="95"/>
    </row>
    <row r="3" spans="1:3" x14ac:dyDescent="0.2">
      <c r="A3" s="97" t="s">
        <v>35</v>
      </c>
      <c r="B3" s="98"/>
      <c r="C3" s="99"/>
    </row>
    <row r="4" spans="1:3" x14ac:dyDescent="0.2">
      <c r="A4" s="100" t="s">
        <v>36</v>
      </c>
      <c r="B4" s="98"/>
      <c r="C4" s="99"/>
    </row>
    <row r="5" spans="1:3" x14ac:dyDescent="0.2">
      <c r="A5" s="100" t="s">
        <v>37</v>
      </c>
      <c r="B5" s="98"/>
      <c r="C5" s="99"/>
    </row>
    <row r="6" spans="1:3" x14ac:dyDescent="0.2">
      <c r="A6" s="100" t="s">
        <v>38</v>
      </c>
      <c r="B6" s="98"/>
      <c r="C6" s="99"/>
    </row>
    <row r="7" spans="1:3" x14ac:dyDescent="0.2">
      <c r="A7" s="97" t="s">
        <v>39</v>
      </c>
      <c r="B7" s="98"/>
      <c r="C7" s="99"/>
    </row>
    <row r="8" spans="1:3" ht="25.5" x14ac:dyDescent="0.2">
      <c r="A8" s="101" t="s">
        <v>40</v>
      </c>
      <c r="B8" s="98"/>
      <c r="C8" s="102"/>
    </row>
    <row r="9" spans="1:3" x14ac:dyDescent="0.2">
      <c r="A9" s="103" t="s">
        <v>9</v>
      </c>
      <c r="B9" s="104">
        <f>COUNTIF(B2:B8,"*")</f>
        <v>0</v>
      </c>
      <c r="C9" s="104">
        <f>COUNTIF(B2:B8,"YES")</f>
        <v>0</v>
      </c>
    </row>
    <row r="11" spans="1:3" ht="18" x14ac:dyDescent="0.25">
      <c r="A11" s="91" t="s">
        <v>3</v>
      </c>
      <c r="B11" s="91" t="s">
        <v>8</v>
      </c>
      <c r="C11" s="91" t="s">
        <v>7</v>
      </c>
    </row>
    <row r="12" spans="1:3" x14ac:dyDescent="0.2">
      <c r="A12" s="100" t="s">
        <v>41</v>
      </c>
      <c r="B12" s="98"/>
      <c r="C12" s="105"/>
    </row>
    <row r="13" spans="1:3" x14ac:dyDescent="0.2">
      <c r="A13" s="100" t="s">
        <v>42</v>
      </c>
      <c r="B13" s="98"/>
      <c r="C13" s="105"/>
    </row>
    <row r="14" spans="1:3" ht="25.5" x14ac:dyDescent="0.2">
      <c r="A14" s="101" t="s">
        <v>43</v>
      </c>
      <c r="B14" s="98"/>
      <c r="C14" s="106"/>
    </row>
    <row r="15" spans="1:3" x14ac:dyDescent="0.2">
      <c r="A15" s="100" t="s">
        <v>44</v>
      </c>
      <c r="B15" s="98"/>
      <c r="C15" s="105"/>
    </row>
    <row r="16" spans="1:3" ht="25.5" x14ac:dyDescent="0.2">
      <c r="A16" s="107" t="s">
        <v>45</v>
      </c>
      <c r="B16" s="98"/>
      <c r="C16" s="105"/>
    </row>
    <row r="17" spans="1:3" x14ac:dyDescent="0.2">
      <c r="A17" s="103" t="s">
        <v>10</v>
      </c>
      <c r="B17" s="104">
        <f>COUNTIF(B12:B16,"*")</f>
        <v>0</v>
      </c>
      <c r="C17" s="104">
        <f>COUNTIF(B12:B16,"YES")</f>
        <v>0</v>
      </c>
    </row>
    <row r="19" spans="1:3" ht="18" x14ac:dyDescent="0.25">
      <c r="A19" s="91" t="s">
        <v>4</v>
      </c>
      <c r="B19" s="91" t="s">
        <v>8</v>
      </c>
      <c r="C19" s="91" t="s">
        <v>7</v>
      </c>
    </row>
    <row r="20" spans="1:3" ht="25.5" x14ac:dyDescent="0.2">
      <c r="A20" s="108" t="s">
        <v>46</v>
      </c>
      <c r="B20" s="98"/>
      <c r="C20" s="99"/>
    </row>
    <row r="21" spans="1:3" x14ac:dyDescent="0.2">
      <c r="A21" s="109" t="s">
        <v>47</v>
      </c>
      <c r="B21" s="98"/>
      <c r="C21" s="99"/>
    </row>
    <row r="22" spans="1:3" x14ac:dyDescent="0.2">
      <c r="A22" s="103" t="s">
        <v>11</v>
      </c>
      <c r="B22" s="104">
        <f>COUNTIF(B20:B21,"*")</f>
        <v>0</v>
      </c>
      <c r="C22" s="104">
        <f>COUNTIF(B20:B21,"YES")</f>
        <v>0</v>
      </c>
    </row>
    <row r="23" spans="1:3" x14ac:dyDescent="0.2">
      <c r="A23" s="110"/>
      <c r="B23" s="111"/>
    </row>
    <row r="60" spans="2:2" x14ac:dyDescent="0.2">
      <c r="B60" s="112"/>
    </row>
    <row r="61" spans="2:2" x14ac:dyDescent="0.2">
      <c r="B61" s="112"/>
    </row>
    <row r="62" spans="2:2" x14ac:dyDescent="0.2">
      <c r="B62" s="112"/>
    </row>
    <row r="146" spans="2:2" x14ac:dyDescent="0.2">
      <c r="B146" s="92" t="s">
        <v>5</v>
      </c>
    </row>
    <row r="147" spans="2:2" x14ac:dyDescent="0.2">
      <c r="B147" s="92" t="s">
        <v>6</v>
      </c>
    </row>
  </sheetData>
  <conditionalFormatting sqref="B2:B8">
    <cfRule type="cellIs" dxfId="5" priority="9" stopIfTrue="1" operator="equal">
      <formula>"Yes"</formula>
    </cfRule>
    <cfRule type="cellIs" dxfId="4" priority="10" stopIfTrue="1" operator="equal">
      <formula>"No"</formula>
    </cfRule>
  </conditionalFormatting>
  <conditionalFormatting sqref="B12:B16">
    <cfRule type="cellIs" dxfId="3" priority="5" stopIfTrue="1" operator="equal">
      <formula>"Yes"</formula>
    </cfRule>
    <cfRule type="cellIs" dxfId="2" priority="6" stopIfTrue="1" operator="equal">
      <formula>"No"</formula>
    </cfRule>
  </conditionalFormatting>
  <conditionalFormatting sqref="B20:B21">
    <cfRule type="cellIs" dxfId="1" priority="3" stopIfTrue="1" operator="equal">
      <formula>"Yes"</formula>
    </cfRule>
    <cfRule type="cellIs" dxfId="0" priority="4" stopIfTrue="1" operator="equal">
      <formula>"No"</formula>
    </cfRule>
  </conditionalFormatting>
  <dataValidations count="1">
    <dataValidation type="list" allowBlank="1" showInputMessage="1" showErrorMessage="1" sqref="B23" xr:uid="{00000000-0002-0000-0700-000000000000}">
      <formula1>$B$145:$B$147</formula1>
    </dataValidation>
  </dataValidations>
  <pageMargins left="0.7" right="0.7" top="0.75" bottom="0.75" header="0.3" footer="0.3"/>
  <pageSetup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700-000001000000}">
          <x14:formula1>
            <xm:f>Scoring!$D$100:$D$102</xm:f>
          </x14:formula1>
          <xm:sqref>B12:B16 B2:B8 B20:B21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8"/>
  <sheetViews>
    <sheetView zoomScaleNormal="100" zoomScalePageLayoutView="130" workbookViewId="0">
      <selection activeCell="A13" sqref="A13"/>
    </sheetView>
  </sheetViews>
  <sheetFormatPr defaultColWidth="8.85546875" defaultRowHeight="12.75" x14ac:dyDescent="0.2"/>
  <cols>
    <col min="1" max="1" width="112" customWidth="1"/>
    <col min="2" max="2" width="10.42578125" customWidth="1"/>
    <col min="3" max="3" width="64" customWidth="1"/>
  </cols>
  <sheetData>
    <row r="1" spans="1:3" ht="18" x14ac:dyDescent="0.25">
      <c r="A1" s="18" t="s">
        <v>2</v>
      </c>
      <c r="B1" s="18" t="s">
        <v>8</v>
      </c>
      <c r="C1" s="18" t="s">
        <v>7</v>
      </c>
    </row>
    <row r="2" spans="1:3" x14ac:dyDescent="0.2">
      <c r="A2" s="32" t="s">
        <v>60</v>
      </c>
      <c r="B2" s="15"/>
      <c r="C2" s="16"/>
    </row>
    <row r="3" spans="1:3" x14ac:dyDescent="0.2">
      <c r="A3" s="37" t="s">
        <v>61</v>
      </c>
      <c r="B3" s="15"/>
      <c r="C3" s="16"/>
    </row>
    <row r="4" spans="1:3" x14ac:dyDescent="0.2">
      <c r="A4" s="37" t="s">
        <v>62</v>
      </c>
      <c r="B4" s="15"/>
      <c r="C4" s="16"/>
    </row>
    <row r="5" spans="1:3" x14ac:dyDescent="0.2">
      <c r="A5" s="37" t="s">
        <v>64</v>
      </c>
      <c r="B5" s="15"/>
      <c r="C5" s="16"/>
    </row>
    <row r="6" spans="1:3" x14ac:dyDescent="0.2">
      <c r="A6" s="37" t="s">
        <v>122</v>
      </c>
      <c r="B6" s="15"/>
      <c r="C6" s="16"/>
    </row>
    <row r="7" spans="1:3" x14ac:dyDescent="0.2">
      <c r="A7" s="37" t="s">
        <v>120</v>
      </c>
      <c r="B7" s="15"/>
      <c r="C7" s="16"/>
    </row>
    <row r="8" spans="1:3" x14ac:dyDescent="0.2">
      <c r="A8" s="114" t="s">
        <v>119</v>
      </c>
      <c r="B8" s="15"/>
      <c r="C8" s="16"/>
    </row>
    <row r="9" spans="1:3" x14ac:dyDescent="0.2">
      <c r="A9" s="114" t="s">
        <v>121</v>
      </c>
      <c r="B9" s="15"/>
      <c r="C9" s="16"/>
    </row>
    <row r="10" spans="1:3" x14ac:dyDescent="0.2">
      <c r="A10" s="37" t="s">
        <v>123</v>
      </c>
      <c r="B10" s="15"/>
      <c r="C10" s="16"/>
    </row>
    <row r="11" spans="1:3" x14ac:dyDescent="0.2">
      <c r="A11" s="31" t="s">
        <v>67</v>
      </c>
      <c r="B11" s="15"/>
      <c r="C11" s="16"/>
    </row>
    <row r="12" spans="1:3" x14ac:dyDescent="0.2">
      <c r="A12" s="37" t="s">
        <v>68</v>
      </c>
      <c r="B12" s="15"/>
      <c r="C12" s="16"/>
    </row>
    <row r="13" spans="1:3" x14ac:dyDescent="0.2">
      <c r="A13" s="37" t="s">
        <v>116</v>
      </c>
      <c r="B13" s="15"/>
      <c r="C13" s="16"/>
    </row>
    <row r="14" spans="1:3" x14ac:dyDescent="0.2">
      <c r="A14" s="114" t="s">
        <v>117</v>
      </c>
      <c r="B14" s="15"/>
      <c r="C14" s="16"/>
    </row>
    <row r="15" spans="1:3" x14ac:dyDescent="0.2">
      <c r="A15" s="114" t="s">
        <v>140</v>
      </c>
      <c r="B15" s="15"/>
      <c r="C15" s="16"/>
    </row>
    <row r="16" spans="1:3" x14ac:dyDescent="0.2">
      <c r="A16" s="114" t="s">
        <v>115</v>
      </c>
      <c r="B16" s="15"/>
      <c r="C16" s="16"/>
    </row>
    <row r="17" spans="1:3" x14ac:dyDescent="0.2">
      <c r="A17" s="114" t="s">
        <v>125</v>
      </c>
      <c r="B17" s="15"/>
      <c r="C17" s="16"/>
    </row>
    <row r="18" spans="1:3" x14ac:dyDescent="0.2">
      <c r="A18" s="7" t="s">
        <v>9</v>
      </c>
      <c r="B18" s="8">
        <f>COUNTIF(B2:B17,"*")</f>
        <v>0</v>
      </c>
      <c r="C18" s="8">
        <f>COUNTIF(B2:B17,"YES")</f>
        <v>0</v>
      </c>
    </row>
    <row r="20" spans="1:3" ht="18" x14ac:dyDescent="0.25">
      <c r="A20" s="18" t="s">
        <v>3</v>
      </c>
      <c r="B20" s="18" t="s">
        <v>8</v>
      </c>
      <c r="C20" s="18" t="s">
        <v>7</v>
      </c>
    </row>
    <row r="21" spans="1:3" x14ac:dyDescent="0.2">
      <c r="B21" s="15"/>
      <c r="C21" s="17"/>
    </row>
    <row r="22" spans="1:3" x14ac:dyDescent="0.2">
      <c r="B22" s="15"/>
      <c r="C22" s="17"/>
    </row>
    <row r="23" spans="1:3" x14ac:dyDescent="0.2">
      <c r="B23" s="15"/>
      <c r="C23" s="17"/>
    </row>
    <row r="24" spans="1:3" x14ac:dyDescent="0.2">
      <c r="B24" s="15"/>
      <c r="C24" s="17"/>
    </row>
    <row r="25" spans="1:3" x14ac:dyDescent="0.2">
      <c r="A25" s="114"/>
      <c r="B25" s="15"/>
      <c r="C25" s="17"/>
    </row>
    <row r="26" spans="1:3" x14ac:dyDescent="0.2">
      <c r="A26" s="114"/>
      <c r="B26" s="15"/>
      <c r="C26" s="17"/>
    </row>
    <row r="27" spans="1:3" x14ac:dyDescent="0.2">
      <c r="A27" s="114"/>
      <c r="B27" s="15"/>
      <c r="C27" s="17"/>
    </row>
    <row r="28" spans="1:3" x14ac:dyDescent="0.2">
      <c r="A28" s="143"/>
      <c r="B28" s="4"/>
      <c r="C28" s="144"/>
    </row>
    <row r="29" spans="1:3" x14ac:dyDescent="0.2">
      <c r="A29" s="7" t="s">
        <v>10</v>
      </c>
      <c r="B29" s="8">
        <f>COUNTIF(B21:B21,"*")</f>
        <v>0</v>
      </c>
      <c r="C29" s="8">
        <f>COUNTIF(B21:B21,"YES")</f>
        <v>0</v>
      </c>
    </row>
    <row r="31" spans="1:3" ht="18" x14ac:dyDescent="0.25">
      <c r="A31" s="18" t="s">
        <v>4</v>
      </c>
      <c r="B31" s="18" t="s">
        <v>8</v>
      </c>
      <c r="C31" s="18" t="s">
        <v>7</v>
      </c>
    </row>
    <row r="32" spans="1:3" x14ac:dyDescent="0.2">
      <c r="A32" s="36"/>
      <c r="B32" s="15"/>
      <c r="C32" s="16"/>
    </row>
    <row r="33" spans="1:3" x14ac:dyDescent="0.2">
      <c r="A33" s="7" t="s">
        <v>11</v>
      </c>
      <c r="B33" s="8">
        <f>COUNTIF(B32:B32,"*")</f>
        <v>0</v>
      </c>
      <c r="C33" s="8">
        <f>COUNTIF(B32:B32,"YES")</f>
        <v>0</v>
      </c>
    </row>
    <row r="34" spans="1:3" x14ac:dyDescent="0.2">
      <c r="A34" s="1"/>
      <c r="B34" s="4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157" spans="2:2" x14ac:dyDescent="0.2">
      <c r="B157" t="s">
        <v>5</v>
      </c>
    </row>
    <row r="158" spans="2:2" x14ac:dyDescent="0.2">
      <c r="B158" t="s">
        <v>6</v>
      </c>
    </row>
  </sheetData>
  <conditionalFormatting sqref="B21:B28 B2:B17">
    <cfRule type="cellIs" dxfId="61" priority="9" stopIfTrue="1" operator="equal">
      <formula>"Yes"</formula>
    </cfRule>
    <cfRule type="cellIs" dxfId="60" priority="10" stopIfTrue="1" operator="equal">
      <formula>"No"</formula>
    </cfRule>
  </conditionalFormatting>
  <conditionalFormatting sqref="B32">
    <cfRule type="cellIs" dxfId="59" priority="3" stopIfTrue="1" operator="equal">
      <formula>"Yes"</formula>
    </cfRule>
    <cfRule type="cellIs" dxfId="58" priority="4" stopIfTrue="1" operator="equal">
      <formula>"No"</formula>
    </cfRule>
  </conditionalFormatting>
  <dataValidations count="1">
    <dataValidation type="list" allowBlank="1" showInputMessage="1" showErrorMessage="1" sqref="B34" xr:uid="{00000000-0002-0000-0500-000000000000}">
      <formula1>$B$156:$B$158</formula1>
    </dataValidation>
  </dataValidations>
  <pageMargins left="0.7" right="0.7" top="0.75" bottom="0.75" header="0.3" footer="0.3"/>
  <pageSetup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500-000001000000}">
          <x14:formula1>
            <xm:f>Scoring!$D$100:$D$102</xm:f>
          </x14:formula1>
          <xm:sqref>B21:B28 B32 B2:B17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1"/>
  <sheetViews>
    <sheetView zoomScaleNormal="100" zoomScalePageLayoutView="130" workbookViewId="0">
      <selection activeCell="A17" sqref="A17"/>
    </sheetView>
  </sheetViews>
  <sheetFormatPr defaultColWidth="12.5703125" defaultRowHeight="12.75" x14ac:dyDescent="0.2"/>
  <cols>
    <col min="1" max="1" width="96" style="64" customWidth="1"/>
    <col min="2" max="2" width="10.42578125" style="64" customWidth="1"/>
    <col min="3" max="3" width="64" style="64" customWidth="1"/>
    <col min="4" max="11" width="8.85546875" style="64" customWidth="1"/>
    <col min="12" max="16384" width="12.5703125" style="64"/>
  </cols>
  <sheetData>
    <row r="1" spans="1:3" ht="17.25" customHeight="1" x14ac:dyDescent="0.25">
      <c r="A1" s="56" t="s">
        <v>2</v>
      </c>
      <c r="B1" s="56" t="s">
        <v>8</v>
      </c>
      <c r="C1" s="56" t="s">
        <v>7</v>
      </c>
    </row>
    <row r="2" spans="1:3" ht="12.75" customHeight="1" x14ac:dyDescent="0.2">
      <c r="A2" s="37" t="s">
        <v>63</v>
      </c>
      <c r="B2" s="58"/>
      <c r="C2" s="59"/>
    </row>
    <row r="3" spans="1:3" ht="12.75" customHeight="1" x14ac:dyDescent="0.2">
      <c r="A3" s="37" t="s">
        <v>65</v>
      </c>
      <c r="B3" s="58"/>
      <c r="C3" s="59"/>
    </row>
    <row r="4" spans="1:3" ht="12.75" customHeight="1" x14ac:dyDescent="0.2">
      <c r="A4" s="64" t="s">
        <v>132</v>
      </c>
      <c r="B4" s="58"/>
      <c r="C4" s="59"/>
    </row>
    <row r="5" spans="1:3" ht="12.75" customHeight="1" x14ac:dyDescent="0.2">
      <c r="A5" s="136" t="s">
        <v>127</v>
      </c>
      <c r="B5" s="58"/>
      <c r="C5" s="59"/>
    </row>
    <row r="6" spans="1:3" ht="12.75" customHeight="1" x14ac:dyDescent="0.2">
      <c r="A6" s="136" t="s">
        <v>133</v>
      </c>
      <c r="B6" s="58"/>
      <c r="C6" s="59"/>
    </row>
    <row r="7" spans="1:3" ht="12.75" customHeight="1" x14ac:dyDescent="0.2">
      <c r="A7" s="136" t="s">
        <v>124</v>
      </c>
      <c r="B7" s="58"/>
      <c r="C7" s="59"/>
    </row>
    <row r="8" spans="1:3" ht="12.75" customHeight="1" x14ac:dyDescent="0.2">
      <c r="A8" s="146" t="s">
        <v>134</v>
      </c>
      <c r="B8" s="58"/>
      <c r="C8" s="59"/>
    </row>
    <row r="9" spans="1:3" ht="12.75" customHeight="1" x14ac:dyDescent="0.2">
      <c r="A9" s="145" t="s">
        <v>126</v>
      </c>
      <c r="B9" s="58"/>
      <c r="C9" s="59"/>
    </row>
    <row r="10" spans="1:3" ht="12.75" customHeight="1" x14ac:dyDescent="0.2">
      <c r="A10" s="146" t="s">
        <v>131</v>
      </c>
      <c r="B10" s="58"/>
      <c r="C10" s="59"/>
    </row>
    <row r="11" spans="1:3" ht="12.75" customHeight="1" x14ac:dyDescent="0.2">
      <c r="A11" s="37" t="s">
        <v>66</v>
      </c>
      <c r="B11" s="58"/>
      <c r="C11" s="59"/>
    </row>
    <row r="12" spans="1:3" ht="12.75" customHeight="1" x14ac:dyDescent="0.2">
      <c r="A12" s="136" t="s">
        <v>128</v>
      </c>
      <c r="B12" s="58"/>
      <c r="C12" s="59"/>
    </row>
    <row r="13" spans="1:3" ht="12.75" customHeight="1" x14ac:dyDescent="0.2">
      <c r="A13" s="90" t="s">
        <v>130</v>
      </c>
      <c r="B13" s="58"/>
      <c r="C13" s="59"/>
    </row>
    <row r="14" spans="1:3" ht="12.75" customHeight="1" x14ac:dyDescent="0.2">
      <c r="A14" s="137" t="s">
        <v>129</v>
      </c>
      <c r="B14" s="113"/>
      <c r="C14" s="59"/>
    </row>
    <row r="15" spans="1:3" ht="15" customHeight="1" x14ac:dyDescent="0.2">
      <c r="A15" s="114" t="s">
        <v>118</v>
      </c>
      <c r="B15" s="58"/>
      <c r="C15" s="72"/>
    </row>
    <row r="16" spans="1:3" ht="14.1" customHeight="1" x14ac:dyDescent="0.2">
      <c r="A16" s="64" t="s">
        <v>137</v>
      </c>
      <c r="B16" s="58"/>
      <c r="C16" s="59"/>
    </row>
    <row r="17" spans="1:3" ht="12.75" customHeight="1" x14ac:dyDescent="0.2">
      <c r="A17" s="64" t="s">
        <v>138</v>
      </c>
      <c r="B17" s="58"/>
      <c r="C17" s="59"/>
    </row>
    <row r="18" spans="1:3" ht="12.75" customHeight="1" x14ac:dyDescent="0.2">
      <c r="A18" s="151" t="s">
        <v>139</v>
      </c>
      <c r="B18" s="58"/>
      <c r="C18" s="59"/>
    </row>
    <row r="19" spans="1:3" ht="12.75" customHeight="1" x14ac:dyDescent="0.2">
      <c r="A19" s="152" t="s">
        <v>145</v>
      </c>
      <c r="B19" s="138"/>
      <c r="C19" s="59"/>
    </row>
    <row r="20" spans="1:3" ht="12.75" customHeight="1" x14ac:dyDescent="0.2">
      <c r="A20" s="63" t="s">
        <v>9</v>
      </c>
      <c r="B20" s="45">
        <f>COUNTIF(B2:B19,"*")</f>
        <v>0</v>
      </c>
      <c r="C20" s="45">
        <f>COUNTIF(B2:B19,"YES")</f>
        <v>0</v>
      </c>
    </row>
    <row r="21" spans="1:3" ht="12.75" customHeight="1" x14ac:dyDescent="0.2"/>
    <row r="22" spans="1:3" ht="19.5" customHeight="1" x14ac:dyDescent="0.25">
      <c r="A22" s="56" t="s">
        <v>3</v>
      </c>
      <c r="B22" s="56" t="s">
        <v>8</v>
      </c>
      <c r="C22" s="56" t="s">
        <v>7</v>
      </c>
    </row>
    <row r="23" spans="1:3" ht="12.75" customHeight="1" x14ac:dyDescent="0.2">
      <c r="A23" s="90"/>
      <c r="B23" s="58"/>
      <c r="C23" s="77"/>
    </row>
    <row r="24" spans="1:3" ht="12.75" customHeight="1" x14ac:dyDescent="0.2">
      <c r="A24" s="90"/>
      <c r="B24" s="58"/>
      <c r="C24" s="66"/>
    </row>
    <row r="25" spans="1:3" ht="12.75" customHeight="1" x14ac:dyDescent="0.2">
      <c r="A25" s="31"/>
      <c r="B25" s="140"/>
      <c r="C25" s="66"/>
    </row>
    <row r="26" spans="1:3" ht="12.75" customHeight="1" x14ac:dyDescent="0.2">
      <c r="A26" s="31"/>
      <c r="B26" s="140"/>
      <c r="C26" s="66"/>
    </row>
    <row r="27" spans="1:3" ht="12.75" customHeight="1" x14ac:dyDescent="0.2">
      <c r="A27" s="31"/>
      <c r="B27" s="140"/>
      <c r="C27" s="66"/>
    </row>
    <row r="28" spans="1:3" ht="12.75" customHeight="1" x14ac:dyDescent="0.2">
      <c r="A28" s="63" t="s">
        <v>10</v>
      </c>
      <c r="B28" s="45">
        <f>COUNTIF(B23:B27,"*")</f>
        <v>0</v>
      </c>
      <c r="C28" s="45">
        <f>COUNTIF(B23:B27,"YES")</f>
        <v>0</v>
      </c>
    </row>
    <row r="29" spans="1:3" ht="12.75" customHeight="1" x14ac:dyDescent="0.2"/>
    <row r="30" spans="1:3" ht="21" customHeight="1" x14ac:dyDescent="0.25">
      <c r="A30" s="56" t="s">
        <v>4</v>
      </c>
      <c r="B30" s="56" t="s">
        <v>8</v>
      </c>
      <c r="C30" s="56" t="s">
        <v>7</v>
      </c>
    </row>
    <row r="31" spans="1:3" ht="12.75" customHeight="1" x14ac:dyDescent="0.2">
      <c r="A31" s="90"/>
      <c r="B31" s="70"/>
      <c r="C31" s="59"/>
    </row>
    <row r="32" spans="1:3" ht="12.75" customHeight="1" x14ac:dyDescent="0.2">
      <c r="A32" s="90"/>
      <c r="B32" s="70"/>
      <c r="C32" s="59"/>
    </row>
    <row r="33" spans="1:3" ht="12.75" customHeight="1" x14ac:dyDescent="0.2">
      <c r="A33" s="90"/>
      <c r="B33" s="70"/>
      <c r="C33" s="59"/>
    </row>
    <row r="34" spans="1:3" ht="12.75" customHeight="1" x14ac:dyDescent="0.2">
      <c r="A34" s="60"/>
      <c r="B34" s="70"/>
      <c r="C34" s="59"/>
    </row>
    <row r="35" spans="1:3" ht="12.75" customHeight="1" x14ac:dyDescent="0.2">
      <c r="A35" s="67"/>
      <c r="B35" s="70"/>
      <c r="C35" s="59"/>
    </row>
    <row r="36" spans="1:3" ht="12.75" customHeight="1" x14ac:dyDescent="0.2">
      <c r="A36" s="63" t="s">
        <v>11</v>
      </c>
      <c r="B36" s="45">
        <f>COUNTIF(B31:B35,"*")</f>
        <v>0</v>
      </c>
      <c r="C36" s="45">
        <f>COUNTIF(B31:B35,"YES")</f>
        <v>0</v>
      </c>
    </row>
    <row r="37" spans="1:3" ht="12.75" customHeight="1" x14ac:dyDescent="0.2">
      <c r="A37" s="78"/>
      <c r="B37" s="79"/>
    </row>
    <row r="38" spans="1:3" ht="12.75" customHeight="1" x14ac:dyDescent="0.2"/>
    <row r="39" spans="1:3" ht="12.75" customHeight="1" x14ac:dyDescent="0.2"/>
    <row r="40" spans="1:3" ht="12.75" customHeight="1" x14ac:dyDescent="0.2"/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spans="2:2" ht="12.75" customHeight="1" x14ac:dyDescent="0.2"/>
    <row r="66" spans="2:2" ht="12.75" customHeight="1" x14ac:dyDescent="0.2"/>
    <row r="67" spans="2:2" ht="12.75" customHeight="1" x14ac:dyDescent="0.2"/>
    <row r="68" spans="2:2" ht="12.75" customHeight="1" x14ac:dyDescent="0.2"/>
    <row r="69" spans="2:2" ht="12.75" customHeight="1" x14ac:dyDescent="0.2"/>
    <row r="70" spans="2:2" ht="12.75" customHeight="1" x14ac:dyDescent="0.2"/>
    <row r="71" spans="2:2" ht="12.75" customHeight="1" x14ac:dyDescent="0.2"/>
    <row r="72" spans="2:2" ht="12.75" customHeight="1" x14ac:dyDescent="0.2"/>
    <row r="73" spans="2:2" ht="12.75" customHeight="1" x14ac:dyDescent="0.2"/>
    <row r="74" spans="2:2" ht="12.75" customHeight="1" x14ac:dyDescent="0.2">
      <c r="B74" s="53"/>
    </row>
    <row r="75" spans="2:2" ht="12.75" customHeight="1" x14ac:dyDescent="0.2">
      <c r="B75" s="53"/>
    </row>
    <row r="76" spans="2:2" ht="12.75" customHeight="1" x14ac:dyDescent="0.2">
      <c r="B76" s="53"/>
    </row>
    <row r="77" spans="2:2" ht="12.75" customHeight="1" x14ac:dyDescent="0.2"/>
    <row r="78" spans="2:2" ht="12.75" customHeight="1" x14ac:dyDescent="0.2"/>
    <row r="79" spans="2:2" ht="12.75" customHeight="1" x14ac:dyDescent="0.2"/>
    <row r="80" spans="2:2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spans="2:2" ht="12.75" customHeight="1" x14ac:dyDescent="0.2"/>
    <row r="146" spans="2:2" ht="12.75" customHeight="1" x14ac:dyDescent="0.2"/>
    <row r="147" spans="2:2" ht="12.75" customHeight="1" x14ac:dyDescent="0.2"/>
    <row r="148" spans="2:2" ht="12.75" customHeight="1" x14ac:dyDescent="0.2"/>
    <row r="149" spans="2:2" ht="12.75" customHeight="1" x14ac:dyDescent="0.2"/>
    <row r="150" spans="2:2" ht="12.75" customHeight="1" x14ac:dyDescent="0.2"/>
    <row r="151" spans="2:2" ht="12.75" customHeight="1" x14ac:dyDescent="0.2"/>
    <row r="152" spans="2:2" ht="12.75" customHeight="1" x14ac:dyDescent="0.2"/>
    <row r="153" spans="2:2" ht="12.75" customHeight="1" x14ac:dyDescent="0.2"/>
    <row r="154" spans="2:2" ht="12.75" customHeight="1" x14ac:dyDescent="0.2"/>
    <row r="155" spans="2:2" ht="12.75" customHeight="1" x14ac:dyDescent="0.2"/>
    <row r="156" spans="2:2" ht="12.75" customHeight="1" x14ac:dyDescent="0.2"/>
    <row r="157" spans="2:2" ht="12.75" customHeight="1" x14ac:dyDescent="0.2"/>
    <row r="158" spans="2:2" ht="12.75" customHeight="1" x14ac:dyDescent="0.2"/>
    <row r="159" spans="2:2" ht="12.75" customHeight="1" x14ac:dyDescent="0.2"/>
    <row r="160" spans="2:2" ht="12.75" customHeight="1" x14ac:dyDescent="0.2">
      <c r="B160" s="64" t="s">
        <v>5</v>
      </c>
    </row>
    <row r="161" spans="2:2" ht="12.75" customHeight="1" x14ac:dyDescent="0.2">
      <c r="B161" s="64" t="s">
        <v>6</v>
      </c>
    </row>
  </sheetData>
  <conditionalFormatting sqref="B2:B19 B23:B25 B31:B35">
    <cfRule type="cellIs" dxfId="57" priority="3" stopIfTrue="1" operator="equal">
      <formula>"Yes"</formula>
    </cfRule>
  </conditionalFormatting>
  <conditionalFormatting sqref="B2:B19 B23:B25 B31:B35">
    <cfRule type="cellIs" dxfId="56" priority="4" stopIfTrue="1" operator="equal">
      <formula>"No"</formula>
    </cfRule>
  </conditionalFormatting>
  <conditionalFormatting sqref="B27">
    <cfRule type="cellIs" dxfId="55" priority="5" stopIfTrue="1" operator="equal">
      <formula>"Yes"</formula>
    </cfRule>
  </conditionalFormatting>
  <conditionalFormatting sqref="B27">
    <cfRule type="cellIs" dxfId="54" priority="6" stopIfTrue="1" operator="equal">
      <formula>"No"</formula>
    </cfRule>
  </conditionalFormatting>
  <conditionalFormatting sqref="B26">
    <cfRule type="cellIs" dxfId="53" priority="11" stopIfTrue="1" operator="equal">
      <formula>"Yes"</formula>
    </cfRule>
  </conditionalFormatting>
  <conditionalFormatting sqref="B26">
    <cfRule type="cellIs" dxfId="52" priority="12" stopIfTrue="1" operator="equal">
      <formula>"No"</formula>
    </cfRule>
  </conditionalFormatting>
  <dataValidations count="1">
    <dataValidation type="list" allowBlank="1" showErrorMessage="1" sqref="B37" xr:uid="{3CC77763-671A-4599-A824-C6CE49BF40B3}">
      <formula1>$B$159:$B$161</formula1>
    </dataValidation>
  </dataValidations>
  <pageMargins left="0.7" right="0.7" top="0.75" bottom="0.75" header="0.3" footer="0.3"/>
  <pageSetup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53"/>
  <sheetViews>
    <sheetView zoomScaleNormal="100" zoomScalePageLayoutView="130" workbookViewId="0">
      <selection activeCell="A3" sqref="A3"/>
    </sheetView>
  </sheetViews>
  <sheetFormatPr defaultColWidth="8.85546875" defaultRowHeight="12.75" x14ac:dyDescent="0.2"/>
  <cols>
    <col min="1" max="1" width="85.28515625" style="40" customWidth="1"/>
    <col min="2" max="2" width="10.42578125" style="40" customWidth="1"/>
    <col min="3" max="3" width="64" style="40" customWidth="1"/>
    <col min="4" max="16384" width="8.85546875" style="40"/>
  </cols>
  <sheetData>
    <row r="1" spans="1:3" ht="18" x14ac:dyDescent="0.25">
      <c r="A1" s="39" t="s">
        <v>2</v>
      </c>
      <c r="B1" s="39" t="s">
        <v>8</v>
      </c>
      <c r="C1" s="39" t="s">
        <v>7</v>
      </c>
    </row>
    <row r="2" spans="1:3" x14ac:dyDescent="0.2">
      <c r="A2" s="37" t="s">
        <v>72</v>
      </c>
      <c r="B2" s="41"/>
      <c r="C2" s="42"/>
    </row>
    <row r="3" spans="1:3" x14ac:dyDescent="0.2">
      <c r="A3" s="114" t="s">
        <v>114</v>
      </c>
      <c r="B3" s="41"/>
      <c r="C3" s="42"/>
    </row>
    <row r="4" spans="1:3" x14ac:dyDescent="0.2">
      <c r="A4" s="32" t="s">
        <v>73</v>
      </c>
      <c r="B4" s="41"/>
      <c r="C4" s="42"/>
    </row>
    <row r="5" spans="1:3" x14ac:dyDescent="0.2">
      <c r="A5" s="43" t="s">
        <v>50</v>
      </c>
      <c r="B5" s="41"/>
      <c r="C5" s="42"/>
    </row>
    <row r="6" spans="1:3" ht="25.5" x14ac:dyDescent="0.2">
      <c r="A6" s="116" t="s">
        <v>51</v>
      </c>
      <c r="B6" s="41"/>
      <c r="C6" s="42"/>
    </row>
    <row r="7" spans="1:3" x14ac:dyDescent="0.2">
      <c r="A7" s="32" t="s">
        <v>74</v>
      </c>
      <c r="B7" s="41"/>
      <c r="C7" s="42"/>
    </row>
    <row r="8" spans="1:3" x14ac:dyDescent="0.2">
      <c r="A8" s="32" t="s">
        <v>75</v>
      </c>
      <c r="B8" s="41"/>
      <c r="C8" s="42"/>
    </row>
    <row r="9" spans="1:3" x14ac:dyDescent="0.2">
      <c r="A9" s="32" t="s">
        <v>78</v>
      </c>
      <c r="B9" s="41"/>
      <c r="C9" s="42"/>
    </row>
    <row r="10" spans="1:3" x14ac:dyDescent="0.2">
      <c r="A10" s="32" t="s">
        <v>76</v>
      </c>
      <c r="B10" s="41"/>
      <c r="C10" s="42"/>
    </row>
    <row r="11" spans="1:3" x14ac:dyDescent="0.2">
      <c r="A11" s="43" t="s">
        <v>52</v>
      </c>
      <c r="B11" s="41"/>
      <c r="C11" s="42"/>
    </row>
    <row r="12" spans="1:3" x14ac:dyDescent="0.2">
      <c r="A12" s="32" t="s">
        <v>70</v>
      </c>
      <c r="B12" s="41"/>
      <c r="C12" s="42"/>
    </row>
    <row r="13" spans="1:3" x14ac:dyDescent="0.2">
      <c r="A13" s="32" t="s">
        <v>77</v>
      </c>
      <c r="B13" s="41"/>
      <c r="C13" s="42"/>
    </row>
    <row r="14" spans="1:3" ht="25.5" x14ac:dyDescent="0.2">
      <c r="A14" s="115" t="s">
        <v>71</v>
      </c>
      <c r="B14" s="41"/>
      <c r="C14" s="42"/>
    </row>
    <row r="15" spans="1:3" x14ac:dyDescent="0.2">
      <c r="A15" s="44" t="s">
        <v>9</v>
      </c>
      <c r="B15" s="45">
        <f>COUNTIF(B2:B14,"*")</f>
        <v>0</v>
      </c>
      <c r="C15" s="45">
        <f>COUNTIF(B2:B14,"YES")</f>
        <v>0</v>
      </c>
    </row>
    <row r="17" spans="1:3" ht="18" x14ac:dyDescent="0.25">
      <c r="A17" s="39" t="s">
        <v>3</v>
      </c>
      <c r="B17" s="39" t="s">
        <v>8</v>
      </c>
      <c r="C17" s="39" t="s">
        <v>7</v>
      </c>
    </row>
    <row r="18" spans="1:3" x14ac:dyDescent="0.2">
      <c r="A18" s="49"/>
      <c r="B18" s="41"/>
      <c r="C18" s="46"/>
    </row>
    <row r="19" spans="1:3" x14ac:dyDescent="0.2">
      <c r="A19" s="49"/>
      <c r="B19" s="41"/>
      <c r="C19" s="42"/>
    </row>
    <row r="20" spans="1:3" s="48" customFormat="1" x14ac:dyDescent="0.2">
      <c r="A20" s="117"/>
      <c r="B20" s="41"/>
      <c r="C20" s="47"/>
    </row>
    <row r="21" spans="1:3" s="48" customFormat="1" x14ac:dyDescent="0.2">
      <c r="A21" s="54"/>
      <c r="B21" s="41"/>
      <c r="C21" s="47"/>
    </row>
    <row r="22" spans="1:3" x14ac:dyDescent="0.2">
      <c r="A22" s="49"/>
      <c r="B22" s="41"/>
      <c r="C22" s="46"/>
    </row>
    <row r="23" spans="1:3" x14ac:dyDescent="0.2">
      <c r="A23" s="44" t="s">
        <v>10</v>
      </c>
      <c r="B23" s="53">
        <f>COUNTIF(B18:B22,"*")</f>
        <v>0</v>
      </c>
      <c r="C23" s="53">
        <f>COUNTIF(B18:B22,"YES")</f>
        <v>0</v>
      </c>
    </row>
    <row r="25" spans="1:3" ht="18" x14ac:dyDescent="0.25">
      <c r="A25" s="39" t="s">
        <v>4</v>
      </c>
      <c r="B25" s="39" t="s">
        <v>8</v>
      </c>
      <c r="C25" s="39" t="s">
        <v>7</v>
      </c>
    </row>
    <row r="26" spans="1:3" x14ac:dyDescent="0.2">
      <c r="A26" s="49"/>
      <c r="B26" s="50"/>
      <c r="C26" s="42"/>
    </row>
    <row r="27" spans="1:3" x14ac:dyDescent="0.2">
      <c r="A27" s="55"/>
      <c r="B27" s="50"/>
      <c r="C27" s="42"/>
    </row>
    <row r="28" spans="1:3" x14ac:dyDescent="0.2">
      <c r="A28" s="44" t="s">
        <v>11</v>
      </c>
      <c r="B28" s="53">
        <v>0</v>
      </c>
      <c r="C28" s="53">
        <v>0</v>
      </c>
    </row>
    <row r="29" spans="1:3" x14ac:dyDescent="0.2">
      <c r="A29" s="51"/>
      <c r="B29" s="52"/>
    </row>
    <row r="32" spans="1:3" x14ac:dyDescent="0.2">
      <c r="C32" s="118"/>
    </row>
    <row r="66" spans="2:2" x14ac:dyDescent="0.2">
      <c r="B66" s="53"/>
    </row>
    <row r="67" spans="2:2" x14ac:dyDescent="0.2">
      <c r="B67" s="53"/>
    </row>
    <row r="68" spans="2:2" x14ac:dyDescent="0.2">
      <c r="B68" s="53"/>
    </row>
    <row r="152" spans="2:2" x14ac:dyDescent="0.2">
      <c r="B152" s="40" t="s">
        <v>5</v>
      </c>
    </row>
    <row r="153" spans="2:2" x14ac:dyDescent="0.2">
      <c r="B153" s="40" t="s">
        <v>6</v>
      </c>
    </row>
  </sheetData>
  <conditionalFormatting sqref="B14 B5:B10 B2:B3 B18:B22">
    <cfRule type="cellIs" dxfId="51" priority="25" stopIfTrue="1" operator="equal">
      <formula>"Yes"</formula>
    </cfRule>
    <cfRule type="cellIs" dxfId="50" priority="26" stopIfTrue="1" operator="equal">
      <formula>"No"</formula>
    </cfRule>
  </conditionalFormatting>
  <conditionalFormatting sqref="B11">
    <cfRule type="cellIs" dxfId="49" priority="15" stopIfTrue="1" operator="equal">
      <formula>"Yes"</formula>
    </cfRule>
    <cfRule type="cellIs" dxfId="48" priority="16" stopIfTrue="1" operator="equal">
      <formula>"No"</formula>
    </cfRule>
  </conditionalFormatting>
  <conditionalFormatting sqref="B12">
    <cfRule type="cellIs" dxfId="47" priority="13" stopIfTrue="1" operator="equal">
      <formula>"Yes"</formula>
    </cfRule>
    <cfRule type="cellIs" dxfId="46" priority="14" stopIfTrue="1" operator="equal">
      <formula>"No"</formula>
    </cfRule>
  </conditionalFormatting>
  <conditionalFormatting sqref="B13">
    <cfRule type="cellIs" dxfId="45" priority="9" stopIfTrue="1" operator="equal">
      <formula>"Yes"</formula>
    </cfRule>
    <cfRule type="cellIs" dxfId="44" priority="10" stopIfTrue="1" operator="equal">
      <formula>"No"</formula>
    </cfRule>
  </conditionalFormatting>
  <conditionalFormatting sqref="B26">
    <cfRule type="cellIs" dxfId="43" priority="5" stopIfTrue="1" operator="equal">
      <formula>"Yes"</formula>
    </cfRule>
    <cfRule type="cellIs" dxfId="42" priority="6" stopIfTrue="1" operator="equal">
      <formula>"No"</formula>
    </cfRule>
  </conditionalFormatting>
  <conditionalFormatting sqref="B4">
    <cfRule type="cellIs" dxfId="41" priority="3" stopIfTrue="1" operator="equal">
      <formula>"Yes"</formula>
    </cfRule>
    <cfRule type="cellIs" dxfId="40" priority="4" stopIfTrue="1" operator="equal">
      <formula>"No"</formula>
    </cfRule>
  </conditionalFormatting>
  <conditionalFormatting sqref="B27">
    <cfRule type="cellIs" dxfId="39" priority="1" stopIfTrue="1" operator="equal">
      <formula>"Yes"</formula>
    </cfRule>
    <cfRule type="cellIs" dxfId="38" priority="2" stopIfTrue="1" operator="equal">
      <formula>"No"</formula>
    </cfRule>
  </conditionalFormatting>
  <dataValidations count="1">
    <dataValidation type="list" allowBlank="1" showInputMessage="1" showErrorMessage="1" sqref="B29" xr:uid="{00000000-0002-0000-0900-000000000000}">
      <formula1>$B$151:$B$153</formula1>
    </dataValidation>
  </dataValidations>
  <pageMargins left="0.7" right="0.7" top="0.75" bottom="0.75" header="0.3" footer="0.3"/>
  <pageSetup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900-000001000000}">
          <x14:formula1>
            <xm:f>Scoring!$D$100:$D$102</xm:f>
          </x14:formula1>
          <xm:sqref>B2:B14 B26:B27 B18:B22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4"/>
  <sheetViews>
    <sheetView zoomScaleNormal="100" zoomScalePageLayoutView="130" workbookViewId="0">
      <selection activeCell="A18" sqref="A18"/>
    </sheetView>
  </sheetViews>
  <sheetFormatPr defaultColWidth="8.85546875" defaultRowHeight="12.75" x14ac:dyDescent="0.2"/>
  <cols>
    <col min="1" max="1" width="69.28515625" style="120" customWidth="1"/>
    <col min="2" max="2" width="10.42578125" style="120" customWidth="1"/>
    <col min="3" max="3" width="64" style="120" customWidth="1"/>
    <col min="4" max="16384" width="8.85546875" style="120"/>
  </cols>
  <sheetData>
    <row r="1" spans="1:3" ht="18" x14ac:dyDescent="0.25">
      <c r="A1" s="147" t="s">
        <v>2</v>
      </c>
      <c r="B1" s="119" t="s">
        <v>8</v>
      </c>
      <c r="C1" s="119" t="s">
        <v>7</v>
      </c>
    </row>
    <row r="2" spans="1:3" x14ac:dyDescent="0.2">
      <c r="A2" s="135" t="s">
        <v>80</v>
      </c>
      <c r="B2" s="134"/>
      <c r="C2" s="122"/>
    </row>
    <row r="3" spans="1:3" x14ac:dyDescent="0.2">
      <c r="A3" s="135" t="s">
        <v>81</v>
      </c>
      <c r="B3" s="134"/>
      <c r="C3" s="122"/>
    </row>
    <row r="4" spans="1:3" x14ac:dyDescent="0.2">
      <c r="A4" s="36" t="s">
        <v>142</v>
      </c>
      <c r="B4" s="134"/>
      <c r="C4" s="122"/>
    </row>
    <row r="5" spans="1:3" x14ac:dyDescent="0.2">
      <c r="A5" s="149" t="s">
        <v>24</v>
      </c>
      <c r="B5" s="134"/>
      <c r="C5" s="122"/>
    </row>
    <row r="6" spans="1:3" x14ac:dyDescent="0.2">
      <c r="A6" s="37" t="s">
        <v>141</v>
      </c>
      <c r="B6" s="134"/>
      <c r="C6" s="122"/>
    </row>
    <row r="7" spans="1:3" x14ac:dyDescent="0.2">
      <c r="A7" s="150" t="s">
        <v>79</v>
      </c>
      <c r="B7" s="134"/>
      <c r="C7" s="122"/>
    </row>
    <row r="8" spans="1:3" x14ac:dyDescent="0.2">
      <c r="A8" s="150" t="s">
        <v>25</v>
      </c>
      <c r="B8" s="134"/>
      <c r="C8" s="122"/>
    </row>
    <row r="9" spans="1:3" x14ac:dyDescent="0.2">
      <c r="A9" s="148" t="s">
        <v>23</v>
      </c>
      <c r="B9" s="121"/>
      <c r="C9" s="122"/>
    </row>
    <row r="10" spans="1:3" x14ac:dyDescent="0.2">
      <c r="A10" s="135"/>
      <c r="B10" s="134"/>
      <c r="C10" s="122"/>
    </row>
    <row r="11" spans="1:3" x14ac:dyDescent="0.2">
      <c r="A11" s="123" t="s">
        <v>9</v>
      </c>
      <c r="B11" s="124">
        <f>COUNTIF(B2:B10,"*")</f>
        <v>0</v>
      </c>
      <c r="C11" s="124">
        <f>COUNTIF(B2:B10,"YES")</f>
        <v>0</v>
      </c>
    </row>
    <row r="12" spans="1:3" x14ac:dyDescent="0.2">
      <c r="A12" s="125"/>
      <c r="B12" s="125"/>
      <c r="C12" s="125"/>
    </row>
    <row r="13" spans="1:3" ht="18" x14ac:dyDescent="0.25">
      <c r="A13" s="119" t="s">
        <v>3</v>
      </c>
      <c r="B13" s="119" t="s">
        <v>8</v>
      </c>
      <c r="C13" s="119" t="s">
        <v>7</v>
      </c>
    </row>
    <row r="14" spans="1:3" x14ac:dyDescent="0.2">
      <c r="A14" s="126"/>
      <c r="B14" s="121"/>
      <c r="C14" s="127"/>
    </row>
    <row r="15" spans="1:3" x14ac:dyDescent="0.2">
      <c r="A15" s="128"/>
      <c r="B15" s="121"/>
      <c r="C15" s="127"/>
    </row>
    <row r="16" spans="1:3" x14ac:dyDescent="0.2">
      <c r="A16" s="128"/>
      <c r="B16" s="121"/>
      <c r="C16" s="127"/>
    </row>
    <row r="17" spans="1:3" x14ac:dyDescent="0.2">
      <c r="A17" s="129"/>
      <c r="B17" s="121"/>
      <c r="C17" s="127"/>
    </row>
    <row r="18" spans="1:3" x14ac:dyDescent="0.2">
      <c r="B18" s="121"/>
      <c r="C18" s="127"/>
    </row>
    <row r="19" spans="1:3" x14ac:dyDescent="0.2">
      <c r="A19" s="129"/>
      <c r="B19" s="121"/>
      <c r="C19" s="127"/>
    </row>
    <row r="20" spans="1:3" x14ac:dyDescent="0.2">
      <c r="A20" s="123" t="s">
        <v>10</v>
      </c>
      <c r="B20" s="124">
        <v>0</v>
      </c>
      <c r="C20" s="124">
        <v>0</v>
      </c>
    </row>
    <row r="21" spans="1:3" x14ac:dyDescent="0.2">
      <c r="A21" s="125"/>
      <c r="B21" s="125"/>
      <c r="C21" s="125"/>
    </row>
    <row r="22" spans="1:3" ht="18" x14ac:dyDescent="0.25">
      <c r="A22" s="119" t="s">
        <v>4</v>
      </c>
      <c r="B22" s="119" t="s">
        <v>8</v>
      </c>
      <c r="C22" s="119" t="s">
        <v>7</v>
      </c>
    </row>
    <row r="23" spans="1:3" x14ac:dyDescent="0.2">
      <c r="A23" s="128"/>
      <c r="B23" s="121"/>
      <c r="C23" s="130"/>
    </row>
    <row r="24" spans="1:3" x14ac:dyDescent="0.2">
      <c r="A24" s="129"/>
      <c r="B24" s="121"/>
      <c r="C24" s="122"/>
    </row>
    <row r="25" spans="1:3" x14ac:dyDescent="0.2">
      <c r="A25" s="131"/>
      <c r="B25" s="121"/>
      <c r="C25" s="122"/>
    </row>
    <row r="26" spans="1:3" x14ac:dyDescent="0.2">
      <c r="A26" s="132" t="s">
        <v>11</v>
      </c>
      <c r="B26" s="133">
        <v>0</v>
      </c>
      <c r="C26" s="124">
        <v>0</v>
      </c>
    </row>
    <row r="57" spans="2:2" x14ac:dyDescent="0.2">
      <c r="B57" s="133"/>
    </row>
    <row r="58" spans="2:2" x14ac:dyDescent="0.2">
      <c r="B58" s="133"/>
    </row>
    <row r="59" spans="2:2" x14ac:dyDescent="0.2">
      <c r="B59" s="133"/>
    </row>
    <row r="143" spans="2:2" x14ac:dyDescent="0.2">
      <c r="B143" s="120" t="s">
        <v>5</v>
      </c>
    </row>
    <row r="144" spans="2:2" x14ac:dyDescent="0.2">
      <c r="B144" s="120" t="s">
        <v>6</v>
      </c>
    </row>
  </sheetData>
  <conditionalFormatting sqref="B2:B10">
    <cfRule type="cellIs" dxfId="37" priority="1" stopIfTrue="1" operator="equal">
      <formula>"Yes"</formula>
    </cfRule>
  </conditionalFormatting>
  <conditionalFormatting sqref="B2:B10">
    <cfRule type="cellIs" dxfId="36" priority="2" stopIfTrue="1" operator="equal">
      <formula>"No"</formula>
    </cfRule>
  </conditionalFormatting>
  <conditionalFormatting sqref="B14:B19">
    <cfRule type="cellIs" dxfId="35" priority="3" stopIfTrue="1" operator="equal">
      <formula>"Yes"</formula>
    </cfRule>
  </conditionalFormatting>
  <conditionalFormatting sqref="B14:B19">
    <cfRule type="cellIs" dxfId="34" priority="4" stopIfTrue="1" operator="equal">
      <formula>"No"</formula>
    </cfRule>
  </conditionalFormatting>
  <conditionalFormatting sqref="B23:B25">
    <cfRule type="cellIs" dxfId="33" priority="5" stopIfTrue="1" operator="equal">
      <formula>"Yes"</formula>
    </cfRule>
  </conditionalFormatting>
  <conditionalFormatting sqref="B23:B25">
    <cfRule type="cellIs" dxfId="32" priority="6" stopIfTrue="1" operator="equal">
      <formula>"No"</formula>
    </cfRule>
  </conditionalFormatting>
  <pageMargins left="0.7" right="0.7" top="0.75" bottom="0.75" header="0.3" footer="0.3"/>
  <pageSetup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200-000000000000}">
          <x14:formula1>
            <xm:f>Scoring!$D$100:$D$102</xm:f>
          </x14:formula1>
          <xm:sqref>B2:B10 B14:B19 B23:B25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8"/>
  <sheetViews>
    <sheetView zoomScaleNormal="100" zoomScalePageLayoutView="130" workbookViewId="0">
      <selection activeCell="A33" sqref="A33"/>
    </sheetView>
  </sheetViews>
  <sheetFormatPr defaultColWidth="8.85546875" defaultRowHeight="12.75" x14ac:dyDescent="0.2"/>
  <cols>
    <col min="1" max="1" width="90.42578125" customWidth="1"/>
    <col min="2" max="2" width="10.42578125" customWidth="1"/>
    <col min="3" max="3" width="64" customWidth="1"/>
  </cols>
  <sheetData>
    <row r="1" spans="1:3" ht="18" x14ac:dyDescent="0.25">
      <c r="A1" s="18" t="s">
        <v>2</v>
      </c>
      <c r="B1" s="18" t="s">
        <v>8</v>
      </c>
      <c r="C1" s="18" t="s">
        <v>7</v>
      </c>
    </row>
    <row r="2" spans="1:3" x14ac:dyDescent="0.2">
      <c r="A2" s="32" t="s">
        <v>26</v>
      </c>
      <c r="B2" s="15"/>
      <c r="C2" s="16"/>
    </row>
    <row r="3" spans="1:3" x14ac:dyDescent="0.2">
      <c r="A3" s="32" t="s">
        <v>143</v>
      </c>
      <c r="B3" s="15"/>
      <c r="C3" s="16"/>
    </row>
    <row r="4" spans="1:3" s="35" customFormat="1" x14ac:dyDescent="0.2">
      <c r="A4" s="38" t="s">
        <v>84</v>
      </c>
      <c r="B4" s="33"/>
      <c r="C4" s="34"/>
    </row>
    <row r="5" spans="1:3" x14ac:dyDescent="0.2">
      <c r="A5" s="32" t="s">
        <v>82</v>
      </c>
      <c r="B5" s="15"/>
      <c r="C5" s="16"/>
    </row>
    <row r="6" spans="1:3" x14ac:dyDescent="0.2">
      <c r="A6" s="32" t="s">
        <v>27</v>
      </c>
      <c r="B6" s="15"/>
      <c r="C6" s="16"/>
    </row>
    <row r="7" spans="1:3" x14ac:dyDescent="0.2">
      <c r="A7" s="32" t="s">
        <v>83</v>
      </c>
      <c r="B7" s="15"/>
      <c r="C7" s="16"/>
    </row>
    <row r="8" spans="1:3" x14ac:dyDescent="0.2">
      <c r="A8" s="75" t="s">
        <v>28</v>
      </c>
      <c r="B8" s="15"/>
      <c r="C8" s="16"/>
    </row>
    <row r="9" spans="1:3" x14ac:dyDescent="0.2">
      <c r="A9" s="114" t="s">
        <v>85</v>
      </c>
      <c r="B9" s="15"/>
      <c r="C9" s="16"/>
    </row>
    <row r="10" spans="1:3" x14ac:dyDescent="0.2">
      <c r="A10" s="7" t="s">
        <v>9</v>
      </c>
      <c r="B10" s="8">
        <f>COUNTIF(B2:B9,"*")</f>
        <v>0</v>
      </c>
      <c r="C10" s="8">
        <f>COUNTIF(B2:B9,"YES")</f>
        <v>0</v>
      </c>
    </row>
    <row r="12" spans="1:3" ht="18" x14ac:dyDescent="0.25">
      <c r="A12" s="18" t="s">
        <v>3</v>
      </c>
      <c r="B12" s="18" t="s">
        <v>8</v>
      </c>
      <c r="C12" s="18" t="s">
        <v>7</v>
      </c>
    </row>
    <row r="13" spans="1:3" x14ac:dyDescent="0.2">
      <c r="A13" s="30"/>
      <c r="B13" s="15"/>
      <c r="C13" s="17"/>
    </row>
    <row r="14" spans="1:3" x14ac:dyDescent="0.2">
      <c r="A14" s="32"/>
      <c r="B14" s="15"/>
      <c r="C14" s="17"/>
    </row>
    <row r="15" spans="1:3" x14ac:dyDescent="0.2">
      <c r="A15" s="73"/>
      <c r="B15" s="15"/>
      <c r="C15" s="17"/>
    </row>
    <row r="16" spans="1:3" x14ac:dyDescent="0.2">
      <c r="A16" s="37"/>
      <c r="B16" s="15"/>
      <c r="C16" s="17"/>
    </row>
    <row r="17" spans="1:3" x14ac:dyDescent="0.2">
      <c r="A17" s="74"/>
      <c r="B17" s="15"/>
      <c r="C17" s="17"/>
    </row>
    <row r="18" spans="1:3" x14ac:dyDescent="0.2">
      <c r="A18" s="7" t="s">
        <v>10</v>
      </c>
      <c r="B18" s="8">
        <f>COUNTIF(B13:B17,"*")</f>
        <v>0</v>
      </c>
      <c r="C18" s="8"/>
    </row>
    <row r="20" spans="1:3" ht="18" x14ac:dyDescent="0.25">
      <c r="A20" s="18" t="s">
        <v>4</v>
      </c>
      <c r="B20" s="18" t="s">
        <v>8</v>
      </c>
      <c r="C20" s="18" t="s">
        <v>7</v>
      </c>
    </row>
    <row r="21" spans="1:3" x14ac:dyDescent="0.2">
      <c r="B21" s="15"/>
      <c r="C21" s="16"/>
    </row>
    <row r="22" spans="1:3" x14ac:dyDescent="0.2">
      <c r="A22" s="75"/>
      <c r="B22" s="15"/>
      <c r="C22" s="16"/>
    </row>
    <row r="23" spans="1:3" x14ac:dyDescent="0.2">
      <c r="A23" s="7" t="s">
        <v>11</v>
      </c>
      <c r="B23" s="8">
        <f>COUNTIF(B21:B21,"*")</f>
        <v>0</v>
      </c>
      <c r="C23" s="8">
        <f>COUNTIF(B21:B21,"YES")</f>
        <v>0</v>
      </c>
    </row>
    <row r="24" spans="1:3" x14ac:dyDescent="0.2">
      <c r="A24" s="1"/>
      <c r="B24" s="4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147" spans="2:2" x14ac:dyDescent="0.2">
      <c r="B147" t="s">
        <v>5</v>
      </c>
    </row>
    <row r="148" spans="2:2" x14ac:dyDescent="0.2">
      <c r="B148" t="s">
        <v>6</v>
      </c>
    </row>
  </sheetData>
  <conditionalFormatting sqref="B2:B9">
    <cfRule type="cellIs" dxfId="31" priority="11" stopIfTrue="1" operator="equal">
      <formula>"Yes"</formula>
    </cfRule>
    <cfRule type="cellIs" dxfId="30" priority="12" stopIfTrue="1" operator="equal">
      <formula>"No"</formula>
    </cfRule>
  </conditionalFormatting>
  <conditionalFormatting sqref="B13:B17">
    <cfRule type="cellIs" dxfId="29" priority="7" stopIfTrue="1" operator="equal">
      <formula>"Yes"</formula>
    </cfRule>
    <cfRule type="cellIs" dxfId="28" priority="8" stopIfTrue="1" operator="equal">
      <formula>"No"</formula>
    </cfRule>
  </conditionalFormatting>
  <conditionalFormatting sqref="B21:B22">
    <cfRule type="cellIs" dxfId="27" priority="1" stopIfTrue="1" operator="equal">
      <formula>"Yes"</formula>
    </cfRule>
    <cfRule type="cellIs" dxfId="26" priority="2" stopIfTrue="1" operator="equal">
      <formula>"No"</formula>
    </cfRule>
  </conditionalFormatting>
  <dataValidations count="1">
    <dataValidation type="list" allowBlank="1" showInputMessage="1" showErrorMessage="1" sqref="B24" xr:uid="{00000000-0002-0000-0300-000000000000}">
      <formula1>$B$146:$B$148</formula1>
    </dataValidation>
  </dataValidations>
  <pageMargins left="0.7" right="0.7" top="0.75" bottom="0.75" header="0.3" footer="0.3"/>
  <pageSetup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300-000001000000}">
          <x14:formula1>
            <xm:f>Scoring!$D$100:$D$102</xm:f>
          </x14:formula1>
          <xm:sqref>B13:B17 B2:B9 B21:B22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6"/>
  <sheetViews>
    <sheetView zoomScaleNormal="100" zoomScalePageLayoutView="130" workbookViewId="0">
      <selection activeCell="A19" sqref="A19"/>
    </sheetView>
  </sheetViews>
  <sheetFormatPr defaultColWidth="12.5703125" defaultRowHeight="12.75" x14ac:dyDescent="0.2"/>
  <cols>
    <col min="1" max="1" width="100.85546875" style="64" customWidth="1"/>
    <col min="2" max="2" width="10.42578125" style="64" customWidth="1"/>
    <col min="3" max="3" width="64" style="64" customWidth="1"/>
    <col min="4" max="11" width="8.85546875" style="64" customWidth="1"/>
    <col min="12" max="16384" width="12.5703125" style="64"/>
  </cols>
  <sheetData>
    <row r="1" spans="1:3" ht="12.75" customHeight="1" x14ac:dyDescent="0.25">
      <c r="A1" s="81" t="s">
        <v>2</v>
      </c>
      <c r="B1" s="81" t="s">
        <v>8</v>
      </c>
      <c r="C1" s="81" t="s">
        <v>7</v>
      </c>
    </row>
    <row r="2" spans="1:3" ht="15.75" customHeight="1" x14ac:dyDescent="0.2">
      <c r="A2" s="31" t="s">
        <v>31</v>
      </c>
      <c r="B2" s="70"/>
      <c r="C2" s="61"/>
    </row>
    <row r="3" spans="1:3" ht="15.75" customHeight="1" x14ac:dyDescent="0.2">
      <c r="A3" s="31" t="s">
        <v>86</v>
      </c>
      <c r="B3" s="70"/>
      <c r="C3" s="61"/>
    </row>
    <row r="4" spans="1:3" ht="14.25" customHeight="1" x14ac:dyDescent="0.2">
      <c r="A4" s="43" t="s">
        <v>48</v>
      </c>
      <c r="B4" s="70"/>
      <c r="C4" s="61"/>
    </row>
    <row r="5" spans="1:3" ht="15" customHeight="1" x14ac:dyDescent="0.2">
      <c r="A5" s="88" t="s">
        <v>87</v>
      </c>
      <c r="B5" s="70"/>
      <c r="C5" s="61"/>
    </row>
    <row r="6" spans="1:3" ht="18" customHeight="1" x14ac:dyDescent="0.2">
      <c r="A6" s="88" t="s">
        <v>88</v>
      </c>
      <c r="B6" s="70"/>
      <c r="C6" s="61"/>
    </row>
    <row r="7" spans="1:3" ht="12.75" customHeight="1" x14ac:dyDescent="0.2">
      <c r="A7" s="88" t="s">
        <v>89</v>
      </c>
      <c r="B7" s="70"/>
      <c r="C7" s="61"/>
    </row>
    <row r="8" spans="1:3" ht="12.75" customHeight="1" x14ac:dyDescent="0.2">
      <c r="A8" s="69" t="s">
        <v>90</v>
      </c>
      <c r="B8" s="70"/>
      <c r="C8" s="61"/>
    </row>
    <row r="9" spans="1:3" ht="12.75" customHeight="1" x14ac:dyDescent="0.2">
      <c r="A9" s="69" t="s">
        <v>91</v>
      </c>
      <c r="B9" s="70"/>
      <c r="C9" s="61"/>
    </row>
    <row r="10" spans="1:3" ht="12.75" customHeight="1" x14ac:dyDescent="0.2">
      <c r="A10" s="88" t="s">
        <v>92</v>
      </c>
      <c r="B10" s="70"/>
      <c r="C10" s="61"/>
    </row>
    <row r="11" spans="1:3" ht="12.75" customHeight="1" x14ac:dyDescent="0.2">
      <c r="A11" s="43" t="s">
        <v>49</v>
      </c>
      <c r="B11" s="70"/>
      <c r="C11" s="61"/>
    </row>
    <row r="12" spans="1:3" ht="12.75" customHeight="1" x14ac:dyDescent="0.2">
      <c r="A12" s="71" t="s">
        <v>93</v>
      </c>
      <c r="B12" s="70"/>
      <c r="C12" s="61"/>
    </row>
    <row r="13" spans="1:3" ht="12.75" customHeight="1" x14ac:dyDescent="0.2">
      <c r="A13" s="82" t="s">
        <v>94</v>
      </c>
      <c r="B13" s="70"/>
      <c r="C13" s="61"/>
    </row>
    <row r="14" spans="1:3" ht="12.75" customHeight="1" x14ac:dyDescent="0.2">
      <c r="A14" s="83" t="s">
        <v>9</v>
      </c>
      <c r="B14" s="84">
        <f>COUNTIF(B2:B13,"*")</f>
        <v>0</v>
      </c>
      <c r="C14" s="84">
        <f>COUNTIF(B2:B13,"YES")</f>
        <v>0</v>
      </c>
    </row>
    <row r="15" spans="1:3" ht="12.75" customHeight="1" x14ac:dyDescent="0.2"/>
    <row r="16" spans="1:3" ht="17.25" customHeight="1" x14ac:dyDescent="0.25">
      <c r="A16" s="81" t="s">
        <v>3</v>
      </c>
      <c r="B16" s="81" t="s">
        <v>8</v>
      </c>
      <c r="C16" s="81" t="s">
        <v>7</v>
      </c>
    </row>
    <row r="17" spans="1:3" ht="12.75" customHeight="1" x14ac:dyDescent="0.2">
      <c r="A17" s="88"/>
      <c r="B17" s="70"/>
      <c r="C17" s="61"/>
    </row>
    <row r="18" spans="1:3" ht="12.75" customHeight="1" x14ac:dyDescent="0.2">
      <c r="A18" s="69"/>
      <c r="B18" s="70"/>
      <c r="C18" s="77"/>
    </row>
    <row r="19" spans="1:3" ht="12.75" customHeight="1" x14ac:dyDescent="0.2">
      <c r="A19" s="71"/>
      <c r="B19" s="70"/>
      <c r="C19" s="77"/>
    </row>
    <row r="20" spans="1:3" ht="12.75" customHeight="1" x14ac:dyDescent="0.2">
      <c r="A20" s="65"/>
      <c r="B20" s="70"/>
      <c r="C20" s="61"/>
    </row>
    <row r="21" spans="1:3" ht="12.75" customHeight="1" x14ac:dyDescent="0.2">
      <c r="A21" s="89"/>
      <c r="B21" s="70"/>
      <c r="C21" s="61"/>
    </row>
    <row r="22" spans="1:3" ht="12.75" customHeight="1" x14ac:dyDescent="0.2">
      <c r="A22" s="88"/>
      <c r="B22" s="70"/>
      <c r="C22" s="61"/>
    </row>
    <row r="23" spans="1:3" ht="12.75" customHeight="1" x14ac:dyDescent="0.2">
      <c r="A23" s="83" t="s">
        <v>10</v>
      </c>
      <c r="B23" s="84">
        <f>COUNTIF(B17:B20,"*")</f>
        <v>0</v>
      </c>
      <c r="C23" s="84">
        <f>COUNTIF(B17:B20,"YES")</f>
        <v>0</v>
      </c>
    </row>
    <row r="24" spans="1:3" ht="12.75" customHeight="1" x14ac:dyDescent="0.2"/>
    <row r="25" spans="1:3" ht="17.25" customHeight="1" x14ac:dyDescent="0.25">
      <c r="A25" s="81" t="s">
        <v>4</v>
      </c>
      <c r="B25" s="81" t="s">
        <v>8</v>
      </c>
      <c r="C25" s="81" t="s">
        <v>7</v>
      </c>
    </row>
    <row r="26" spans="1:3" ht="12.75" customHeight="1" x14ac:dyDescent="0.2">
      <c r="A26" s="88"/>
      <c r="B26" s="70"/>
      <c r="C26" s="61"/>
    </row>
    <row r="27" spans="1:3" ht="12.75" customHeight="1" x14ac:dyDescent="0.2">
      <c r="A27" s="89"/>
      <c r="B27" s="70"/>
      <c r="C27" s="61"/>
    </row>
    <row r="28" spans="1:3" ht="12.75" customHeight="1" x14ac:dyDescent="0.2">
      <c r="A28" s="72"/>
      <c r="B28" s="70"/>
      <c r="C28" s="61"/>
    </row>
    <row r="29" spans="1:3" ht="12.75" customHeight="1" x14ac:dyDescent="0.2">
      <c r="A29" s="72"/>
      <c r="B29" s="70"/>
      <c r="C29" s="61"/>
    </row>
    <row r="30" spans="1:3" ht="12.75" customHeight="1" x14ac:dyDescent="0.2">
      <c r="A30" s="72"/>
      <c r="B30" s="70"/>
      <c r="C30" s="61"/>
    </row>
    <row r="31" spans="1:3" ht="12.75" customHeight="1" x14ac:dyDescent="0.2">
      <c r="A31" s="83" t="s">
        <v>11</v>
      </c>
      <c r="B31" s="84">
        <f>COUNTIF(B26:B30,"*")</f>
        <v>0</v>
      </c>
      <c r="C31" s="84">
        <f>COUNTIF(B26:B30,"YES")</f>
        <v>0</v>
      </c>
    </row>
    <row r="32" spans="1:3" ht="12.75" customHeight="1" x14ac:dyDescent="0.2">
      <c r="A32" s="85"/>
      <c r="B32" s="86"/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spans="2:2" ht="12.75" customHeight="1" x14ac:dyDescent="0.2"/>
    <row r="66" spans="2:2" ht="12.75" customHeight="1" x14ac:dyDescent="0.2"/>
    <row r="67" spans="2:2" ht="12.75" customHeight="1" x14ac:dyDescent="0.2"/>
    <row r="68" spans="2:2" ht="12.75" customHeight="1" x14ac:dyDescent="0.2"/>
    <row r="69" spans="2:2" ht="12.75" customHeight="1" x14ac:dyDescent="0.2">
      <c r="B69" s="87"/>
    </row>
    <row r="70" spans="2:2" ht="12.75" customHeight="1" x14ac:dyDescent="0.2">
      <c r="B70" s="87"/>
    </row>
    <row r="71" spans="2:2" ht="12.75" customHeight="1" x14ac:dyDescent="0.2">
      <c r="B71" s="87"/>
    </row>
    <row r="72" spans="2:2" ht="12.75" customHeight="1" x14ac:dyDescent="0.2"/>
    <row r="73" spans="2:2" ht="12.75" customHeight="1" x14ac:dyDescent="0.2"/>
    <row r="74" spans="2:2" ht="12.75" customHeight="1" x14ac:dyDescent="0.2"/>
    <row r="75" spans="2:2" ht="12.75" customHeight="1" x14ac:dyDescent="0.2"/>
    <row r="76" spans="2:2" ht="12.75" customHeight="1" x14ac:dyDescent="0.2"/>
    <row r="77" spans="2:2" ht="12.75" customHeight="1" x14ac:dyDescent="0.2"/>
    <row r="78" spans="2:2" ht="12.75" customHeight="1" x14ac:dyDescent="0.2"/>
    <row r="79" spans="2:2" ht="12.75" customHeight="1" x14ac:dyDescent="0.2"/>
    <row r="80" spans="2:2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spans="2:2" ht="12.75" customHeight="1" x14ac:dyDescent="0.2"/>
    <row r="146" spans="2:2" ht="12.75" customHeight="1" x14ac:dyDescent="0.2"/>
    <row r="147" spans="2:2" ht="12.75" customHeight="1" x14ac:dyDescent="0.2"/>
    <row r="148" spans="2:2" ht="12.75" customHeight="1" x14ac:dyDescent="0.2"/>
    <row r="149" spans="2:2" ht="12.75" customHeight="1" x14ac:dyDescent="0.2"/>
    <row r="150" spans="2:2" ht="12.75" customHeight="1" x14ac:dyDescent="0.2"/>
    <row r="151" spans="2:2" ht="12.75" customHeight="1" x14ac:dyDescent="0.2"/>
    <row r="152" spans="2:2" ht="12.75" customHeight="1" x14ac:dyDescent="0.2"/>
    <row r="153" spans="2:2" ht="12.75" customHeight="1" x14ac:dyDescent="0.2"/>
    <row r="154" spans="2:2" ht="12.75" customHeight="1" x14ac:dyDescent="0.2"/>
    <row r="155" spans="2:2" ht="12.75" customHeight="1" x14ac:dyDescent="0.2">
      <c r="B155" s="64" t="s">
        <v>5</v>
      </c>
    </row>
    <row r="156" spans="2:2" ht="12.75" customHeight="1" x14ac:dyDescent="0.2">
      <c r="B156" s="64" t="s">
        <v>6</v>
      </c>
    </row>
  </sheetData>
  <conditionalFormatting sqref="B26:B30 B2:B13">
    <cfRule type="cellIs" dxfId="25" priority="1" stopIfTrue="1" operator="equal">
      <formula>"Yes"</formula>
    </cfRule>
  </conditionalFormatting>
  <conditionalFormatting sqref="B26:B30 B2:B13">
    <cfRule type="cellIs" dxfId="24" priority="2" stopIfTrue="1" operator="equal">
      <formula>"No"</formula>
    </cfRule>
  </conditionalFormatting>
  <conditionalFormatting sqref="B17:B20">
    <cfRule type="cellIs" dxfId="23" priority="3" stopIfTrue="1" operator="equal">
      <formula>"Yes"</formula>
    </cfRule>
  </conditionalFormatting>
  <conditionalFormatting sqref="B17:B20">
    <cfRule type="cellIs" dxfId="22" priority="4" stopIfTrue="1" operator="equal">
      <formula>"No"</formula>
    </cfRule>
  </conditionalFormatting>
  <conditionalFormatting sqref="B22">
    <cfRule type="cellIs" dxfId="21" priority="11" stopIfTrue="1" operator="equal">
      <formula>"Yes"</formula>
    </cfRule>
  </conditionalFormatting>
  <conditionalFormatting sqref="B22">
    <cfRule type="cellIs" dxfId="20" priority="12" stopIfTrue="1" operator="equal">
      <formula>"No"</formula>
    </cfRule>
  </conditionalFormatting>
  <conditionalFormatting sqref="B21">
    <cfRule type="cellIs" dxfId="19" priority="17" stopIfTrue="1" operator="equal">
      <formula>"Yes"</formula>
    </cfRule>
  </conditionalFormatting>
  <conditionalFormatting sqref="B21">
    <cfRule type="cellIs" dxfId="18" priority="18" stopIfTrue="1" operator="equal">
      <formula>"No"</formula>
    </cfRule>
  </conditionalFormatting>
  <dataValidations count="1">
    <dataValidation type="list" allowBlank="1" showErrorMessage="1" sqref="B32" xr:uid="{279BB6CC-261D-4C13-9486-8CA9177B628A}">
      <formula1>$B$154:$B$156</formula1>
    </dataValidation>
  </dataValidations>
  <pageMargins left="0.7" right="0.7" top="0.75" bottom="0.75" header="0.3" footer="0.3"/>
  <pageSetup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2"/>
  <sheetViews>
    <sheetView zoomScaleNormal="100" zoomScalePageLayoutView="130" workbookViewId="0">
      <selection activeCell="A35" sqref="A35"/>
    </sheetView>
  </sheetViews>
  <sheetFormatPr defaultColWidth="8.85546875" defaultRowHeight="12.75" x14ac:dyDescent="0.2"/>
  <cols>
    <col min="1" max="1" width="86.28515625" customWidth="1"/>
    <col min="2" max="2" width="10.42578125" customWidth="1"/>
    <col min="3" max="3" width="64" customWidth="1"/>
  </cols>
  <sheetData>
    <row r="1" spans="1:3" ht="18" x14ac:dyDescent="0.25">
      <c r="A1" s="18" t="s">
        <v>2</v>
      </c>
      <c r="B1" s="18" t="s">
        <v>8</v>
      </c>
      <c r="C1" s="18" t="s">
        <v>7</v>
      </c>
    </row>
    <row r="2" spans="1:3" x14ac:dyDescent="0.2">
      <c r="A2" s="32" t="s">
        <v>32</v>
      </c>
      <c r="B2" s="15"/>
      <c r="C2" s="16"/>
    </row>
    <row r="3" spans="1:3" x14ac:dyDescent="0.2">
      <c r="A3" s="32" t="s">
        <v>103</v>
      </c>
      <c r="B3" s="15"/>
      <c r="C3" s="16"/>
    </row>
    <row r="4" spans="1:3" x14ac:dyDescent="0.2">
      <c r="A4" s="32" t="s">
        <v>33</v>
      </c>
      <c r="B4" s="15"/>
      <c r="C4" s="16"/>
    </row>
    <row r="5" spans="1:3" x14ac:dyDescent="0.2">
      <c r="A5" s="80" t="s">
        <v>19</v>
      </c>
      <c r="B5" s="15"/>
      <c r="C5" s="16"/>
    </row>
    <row r="6" spans="1:3" x14ac:dyDescent="0.2">
      <c r="A6" s="31" t="s">
        <v>30</v>
      </c>
      <c r="B6" s="15"/>
      <c r="C6" s="16"/>
    </row>
    <row r="7" spans="1:3" x14ac:dyDescent="0.2">
      <c r="A7" s="32" t="s">
        <v>29</v>
      </c>
      <c r="B7" s="15"/>
      <c r="C7" s="16"/>
    </row>
    <row r="8" spans="1:3" x14ac:dyDescent="0.2">
      <c r="A8" s="139" t="s">
        <v>97</v>
      </c>
      <c r="B8" s="15"/>
      <c r="C8" s="16"/>
    </row>
    <row r="9" spans="1:3" x14ac:dyDescent="0.2">
      <c r="A9" s="64" t="s">
        <v>98</v>
      </c>
      <c r="B9" s="15"/>
      <c r="C9" s="16"/>
    </row>
    <row r="10" spans="1:3" x14ac:dyDescent="0.2">
      <c r="A10" s="139" t="s">
        <v>99</v>
      </c>
      <c r="B10" s="15"/>
      <c r="C10" s="16"/>
    </row>
    <row r="11" spans="1:3" x14ac:dyDescent="0.2">
      <c r="A11" s="136" t="s">
        <v>100</v>
      </c>
      <c r="B11" s="15"/>
      <c r="C11" s="16"/>
    </row>
    <row r="12" spans="1:3" x14ac:dyDescent="0.2">
      <c r="A12" s="57" t="s">
        <v>55</v>
      </c>
      <c r="B12" s="15"/>
      <c r="C12" s="16"/>
    </row>
    <row r="13" spans="1:3" x14ac:dyDescent="0.2">
      <c r="A13" s="57" t="s">
        <v>56</v>
      </c>
      <c r="B13" s="15"/>
      <c r="C13" s="16"/>
    </row>
    <row r="14" spans="1:3" x14ac:dyDescent="0.2">
      <c r="A14" s="136" t="s">
        <v>95</v>
      </c>
      <c r="B14" s="15"/>
      <c r="C14" s="16"/>
    </row>
    <row r="15" spans="1:3" ht="25.5" x14ac:dyDescent="0.2">
      <c r="A15" s="76" t="s">
        <v>53</v>
      </c>
      <c r="B15" s="15"/>
      <c r="C15" s="16"/>
    </row>
    <row r="16" spans="1:3" x14ac:dyDescent="0.2">
      <c r="A16" s="57" t="s">
        <v>54</v>
      </c>
      <c r="B16" s="15"/>
      <c r="C16" s="16"/>
    </row>
    <row r="17" spans="1:3" x14ac:dyDescent="0.2">
      <c r="A17" s="137" t="s">
        <v>96</v>
      </c>
      <c r="B17" s="15"/>
      <c r="C17" s="16"/>
    </row>
    <row r="18" spans="1:3" x14ac:dyDescent="0.2">
      <c r="A18" s="57" t="s">
        <v>22</v>
      </c>
      <c r="B18" s="15"/>
      <c r="C18" s="16"/>
    </row>
    <row r="19" spans="1:3" x14ac:dyDescent="0.2">
      <c r="A19" s="64" t="s">
        <v>101</v>
      </c>
      <c r="B19" s="15"/>
      <c r="C19" s="16"/>
    </row>
    <row r="20" spans="1:3" ht="25.5" x14ac:dyDescent="0.2">
      <c r="A20" s="90" t="s">
        <v>102</v>
      </c>
      <c r="B20" s="15"/>
      <c r="C20" s="16"/>
    </row>
    <row r="21" spans="1:3" x14ac:dyDescent="0.2">
      <c r="A21" s="67" t="s">
        <v>57</v>
      </c>
      <c r="B21" s="15"/>
      <c r="C21" s="16"/>
    </row>
    <row r="22" spans="1:3" x14ac:dyDescent="0.2">
      <c r="A22" s="60" t="s">
        <v>58</v>
      </c>
      <c r="B22" s="15"/>
      <c r="C22" s="16"/>
    </row>
    <row r="23" spans="1:3" x14ac:dyDescent="0.2">
      <c r="A23" s="114" t="s">
        <v>104</v>
      </c>
      <c r="B23" s="15"/>
      <c r="C23" s="16"/>
    </row>
    <row r="24" spans="1:3" x14ac:dyDescent="0.2">
      <c r="A24" s="114" t="s">
        <v>105</v>
      </c>
      <c r="B24" s="15"/>
      <c r="C24" s="16"/>
    </row>
    <row r="25" spans="1:3" x14ac:dyDescent="0.2">
      <c r="A25" s="114"/>
      <c r="B25" s="15"/>
      <c r="C25" s="16"/>
    </row>
    <row r="26" spans="1:3" x14ac:dyDescent="0.2">
      <c r="A26" s="7" t="s">
        <v>9</v>
      </c>
      <c r="B26" s="8">
        <f>COUNTIF(B2:B25,"*")</f>
        <v>0</v>
      </c>
      <c r="C26" s="8">
        <f>COUNTIF(B2:B25,"YES")</f>
        <v>0</v>
      </c>
    </row>
    <row r="28" spans="1:3" ht="18" x14ac:dyDescent="0.25">
      <c r="A28" s="18" t="s">
        <v>3</v>
      </c>
      <c r="B28" s="18" t="s">
        <v>8</v>
      </c>
      <c r="C28" s="18" t="s">
        <v>7</v>
      </c>
    </row>
    <row r="29" spans="1:3" x14ac:dyDescent="0.2">
      <c r="A29" s="80"/>
      <c r="B29" s="15"/>
      <c r="C29" s="17"/>
    </row>
    <row r="30" spans="1:3" x14ac:dyDescent="0.2">
      <c r="A30" s="31"/>
      <c r="B30" s="15"/>
      <c r="C30" s="17"/>
    </row>
    <row r="31" spans="1:3" x14ac:dyDescent="0.2">
      <c r="A31" s="32"/>
      <c r="B31" s="15"/>
      <c r="C31" s="17"/>
    </row>
    <row r="32" spans="1:3" x14ac:dyDescent="0.2">
      <c r="A32" s="74"/>
      <c r="B32" s="15"/>
      <c r="C32" s="17"/>
    </row>
    <row r="33" spans="1:3" x14ac:dyDescent="0.2">
      <c r="A33" s="7" t="s">
        <v>10</v>
      </c>
      <c r="B33" s="8">
        <f>COUNTIF(B29:B32,"*")</f>
        <v>0</v>
      </c>
      <c r="C33" s="8">
        <f>COUNTIF(B29:B32,"YES")</f>
        <v>0</v>
      </c>
    </row>
    <row r="35" spans="1:3" ht="18" x14ac:dyDescent="0.25">
      <c r="A35" s="18" t="s">
        <v>4</v>
      </c>
      <c r="B35" s="18" t="s">
        <v>8</v>
      </c>
      <c r="C35" s="18" t="s">
        <v>7</v>
      </c>
    </row>
    <row r="36" spans="1:3" x14ac:dyDescent="0.2">
      <c r="A36" s="75"/>
      <c r="B36" s="15"/>
      <c r="C36" s="16"/>
    </row>
    <row r="37" spans="1:3" x14ac:dyDescent="0.2">
      <c r="A37" s="7" t="s">
        <v>11</v>
      </c>
      <c r="B37" s="8">
        <f>COUNTIF(B36:B36,"*")</f>
        <v>0</v>
      </c>
      <c r="C37" s="8">
        <f>COUNTIF(B36:B36,"YES")</f>
        <v>0</v>
      </c>
    </row>
    <row r="38" spans="1:3" x14ac:dyDescent="0.2">
      <c r="A38" s="1"/>
      <c r="B38" s="4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161" spans="2:2" x14ac:dyDescent="0.2">
      <c r="B161" t="s">
        <v>5</v>
      </c>
    </row>
    <row r="162" spans="2:2" x14ac:dyDescent="0.2">
      <c r="B162" t="s">
        <v>6</v>
      </c>
    </row>
  </sheetData>
  <conditionalFormatting sqref="B2:B25">
    <cfRule type="cellIs" dxfId="17" priority="9" stopIfTrue="1" operator="equal">
      <formula>"Yes"</formula>
    </cfRule>
    <cfRule type="cellIs" dxfId="16" priority="10" stopIfTrue="1" operator="equal">
      <formula>"No"</formula>
    </cfRule>
  </conditionalFormatting>
  <conditionalFormatting sqref="B29:B32">
    <cfRule type="cellIs" dxfId="15" priority="5" stopIfTrue="1" operator="equal">
      <formula>"Yes"</formula>
    </cfRule>
    <cfRule type="cellIs" dxfId="14" priority="6" stopIfTrue="1" operator="equal">
      <formula>"No"</formula>
    </cfRule>
  </conditionalFormatting>
  <conditionalFormatting sqref="B36">
    <cfRule type="cellIs" dxfId="13" priority="3" stopIfTrue="1" operator="equal">
      <formula>"Yes"</formula>
    </cfRule>
    <cfRule type="cellIs" dxfId="12" priority="4" stopIfTrue="1" operator="equal">
      <formula>"No"</formula>
    </cfRule>
  </conditionalFormatting>
  <dataValidations count="1">
    <dataValidation type="list" allowBlank="1" showInputMessage="1" showErrorMessage="1" sqref="B38" xr:uid="{00000000-0002-0000-0600-000000000000}">
      <formula1>$B$160:$B$162</formula1>
    </dataValidation>
  </dataValidations>
  <pageMargins left="0.7" right="0.7" top="0.75" bottom="0.75" header="0.3" footer="0.3"/>
  <pageSetup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600-000001000000}">
          <x14:formula1>
            <xm:f>Scoring!$D$100:$D$102</xm:f>
          </x14:formula1>
          <xm:sqref>B29:B32 B36 B2:B25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3"/>
  <sheetViews>
    <sheetView zoomScaleNormal="100" zoomScalePageLayoutView="130" workbookViewId="0">
      <selection activeCell="A8" sqref="A8"/>
    </sheetView>
  </sheetViews>
  <sheetFormatPr defaultColWidth="8.85546875" defaultRowHeight="12.75" x14ac:dyDescent="0.2"/>
  <cols>
    <col min="1" max="1" width="69.28515625" customWidth="1"/>
    <col min="2" max="2" width="10.42578125" customWidth="1"/>
    <col min="3" max="3" width="64" customWidth="1"/>
  </cols>
  <sheetData>
    <row r="1" spans="1:3" ht="18" x14ac:dyDescent="0.25">
      <c r="A1" s="56" t="s">
        <v>2</v>
      </c>
      <c r="B1" s="56" t="s">
        <v>8</v>
      </c>
      <c r="C1" s="56" t="s">
        <v>7</v>
      </c>
    </row>
    <row r="2" spans="1:3" x14ac:dyDescent="0.2">
      <c r="A2" s="136" t="s">
        <v>106</v>
      </c>
      <c r="B2" s="58"/>
      <c r="C2" s="59"/>
    </row>
    <row r="3" spans="1:3" x14ac:dyDescent="0.2">
      <c r="A3" s="141" t="s">
        <v>111</v>
      </c>
      <c r="B3" s="113"/>
      <c r="C3" s="61"/>
    </row>
    <row r="4" spans="1:3" x14ac:dyDescent="0.2">
      <c r="A4" s="142" t="s">
        <v>112</v>
      </c>
      <c r="B4" s="113"/>
      <c r="C4" s="59"/>
    </row>
    <row r="5" spans="1:3" x14ac:dyDescent="0.2">
      <c r="A5" s="137" t="s">
        <v>107</v>
      </c>
      <c r="B5" s="113"/>
      <c r="C5" s="59"/>
    </row>
    <row r="6" spans="1:3" x14ac:dyDescent="0.2">
      <c r="A6" s="137" t="s">
        <v>109</v>
      </c>
      <c r="B6" s="113"/>
      <c r="C6" s="59"/>
    </row>
    <row r="7" spans="1:3" x14ac:dyDescent="0.2">
      <c r="A7" s="137" t="s">
        <v>110</v>
      </c>
      <c r="B7" s="113"/>
      <c r="C7" s="59"/>
    </row>
    <row r="8" spans="1:3" x14ac:dyDescent="0.2">
      <c r="A8" s="137" t="s">
        <v>108</v>
      </c>
      <c r="B8" s="58"/>
      <c r="C8" s="59"/>
    </row>
    <row r="9" spans="1:3" x14ac:dyDescent="0.2">
      <c r="A9" s="62"/>
      <c r="B9" s="58"/>
      <c r="C9" s="59"/>
    </row>
    <row r="10" spans="1:3" x14ac:dyDescent="0.2">
      <c r="A10" s="63" t="s">
        <v>9</v>
      </c>
      <c r="B10" s="45">
        <f>COUNTIF(B2:B9,"*")</f>
        <v>0</v>
      </c>
      <c r="C10" s="45">
        <f>COUNTIF(B2:B9,"YES")</f>
        <v>0</v>
      </c>
    </row>
    <row r="11" spans="1:3" x14ac:dyDescent="0.2">
      <c r="A11" s="64"/>
      <c r="B11" s="64"/>
      <c r="C11" s="64"/>
    </row>
    <row r="12" spans="1:3" ht="18" x14ac:dyDescent="0.25">
      <c r="A12" s="56" t="s">
        <v>3</v>
      </c>
      <c r="B12" s="56" t="s">
        <v>8</v>
      </c>
      <c r="C12" s="56" t="s">
        <v>7</v>
      </c>
    </row>
    <row r="13" spans="1:3" x14ac:dyDescent="0.2">
      <c r="A13" s="65"/>
      <c r="B13" s="58"/>
      <c r="C13" s="66"/>
    </row>
    <row r="14" spans="1:3" x14ac:dyDescent="0.2">
      <c r="A14" s="60"/>
      <c r="B14" s="58"/>
      <c r="C14" s="66"/>
    </row>
    <row r="15" spans="1:3" x14ac:dyDescent="0.2">
      <c r="A15" s="67"/>
      <c r="B15" s="58"/>
      <c r="C15" s="66"/>
    </row>
    <row r="16" spans="1:3" x14ac:dyDescent="0.2">
      <c r="A16" s="62"/>
      <c r="B16" s="58"/>
      <c r="C16" s="66"/>
    </row>
    <row r="17" spans="1:3" x14ac:dyDescent="0.2">
      <c r="A17" s="68"/>
      <c r="B17" s="58"/>
      <c r="C17" s="66"/>
    </row>
    <row r="18" spans="1:3" x14ac:dyDescent="0.2">
      <c r="A18" s="63" t="s">
        <v>10</v>
      </c>
      <c r="B18" s="45">
        <f>COUNTIF(B13:B17,"*")</f>
        <v>0</v>
      </c>
      <c r="C18" s="45">
        <f>COUNTIF(B13:B17,"YES")</f>
        <v>0</v>
      </c>
    </row>
    <row r="19" spans="1:3" x14ac:dyDescent="0.2">
      <c r="A19" s="64"/>
      <c r="B19" s="64"/>
      <c r="C19" s="64"/>
    </row>
    <row r="20" spans="1:3" ht="18" x14ac:dyDescent="0.25">
      <c r="A20" s="56" t="s">
        <v>4</v>
      </c>
      <c r="B20" s="56" t="s">
        <v>8</v>
      </c>
      <c r="C20" s="56" t="s">
        <v>7</v>
      </c>
    </row>
    <row r="21" spans="1:3" x14ac:dyDescent="0.2">
      <c r="A21" s="69"/>
      <c r="B21" s="70"/>
      <c r="C21" s="59"/>
    </row>
    <row r="22" spans="1:3" x14ac:dyDescent="0.2">
      <c r="A22" s="57"/>
      <c r="B22" s="70"/>
      <c r="C22" s="59"/>
    </row>
    <row r="23" spans="1:3" x14ac:dyDescent="0.2">
      <c r="A23" s="71"/>
      <c r="B23" s="58"/>
      <c r="C23" s="61"/>
    </row>
    <row r="24" spans="1:3" x14ac:dyDescent="0.2">
      <c r="A24" s="67"/>
      <c r="B24" s="70"/>
      <c r="C24" s="59"/>
    </row>
    <row r="25" spans="1:3" x14ac:dyDescent="0.2">
      <c r="A25" s="57"/>
      <c r="B25" s="58"/>
      <c r="C25" s="59"/>
    </row>
    <row r="26" spans="1:3" x14ac:dyDescent="0.2">
      <c r="A26" s="60"/>
      <c r="B26" s="70"/>
      <c r="C26" s="72"/>
    </row>
    <row r="27" spans="1:3" x14ac:dyDescent="0.2">
      <c r="A27" s="57"/>
      <c r="B27" s="58"/>
      <c r="C27" s="59"/>
    </row>
    <row r="28" spans="1:3" x14ac:dyDescent="0.2">
      <c r="A28" s="63" t="s">
        <v>11</v>
      </c>
      <c r="B28" s="45">
        <f>COUNTIF(B23:B27,"*")</f>
        <v>0</v>
      </c>
      <c r="C28" s="45">
        <f>COUNTIF(B23:B27,"YES")</f>
        <v>0</v>
      </c>
    </row>
    <row r="29" spans="1:3" x14ac:dyDescent="0.2">
      <c r="A29" s="1"/>
      <c r="B29" s="4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152" spans="2:2" x14ac:dyDescent="0.2">
      <c r="B152" t="s">
        <v>5</v>
      </c>
    </row>
    <row r="153" spans="2:2" x14ac:dyDescent="0.2">
      <c r="B153" t="s">
        <v>6</v>
      </c>
    </row>
  </sheetData>
  <conditionalFormatting sqref="B2:B9">
    <cfRule type="cellIs" dxfId="11" priority="1" stopIfTrue="1" operator="equal">
      <formula>"Yes"</formula>
    </cfRule>
  </conditionalFormatting>
  <conditionalFormatting sqref="B2:B9">
    <cfRule type="cellIs" dxfId="10" priority="2" stopIfTrue="1" operator="equal">
      <formula>"No"</formula>
    </cfRule>
  </conditionalFormatting>
  <conditionalFormatting sqref="B13:B17">
    <cfRule type="cellIs" dxfId="9" priority="3" stopIfTrue="1" operator="equal">
      <formula>"Yes"</formula>
    </cfRule>
  </conditionalFormatting>
  <conditionalFormatting sqref="B13:B17">
    <cfRule type="cellIs" dxfId="8" priority="4" stopIfTrue="1" operator="equal">
      <formula>"No"</formula>
    </cfRule>
  </conditionalFormatting>
  <conditionalFormatting sqref="B21:B27">
    <cfRule type="cellIs" dxfId="7" priority="5" stopIfTrue="1" operator="equal">
      <formula>"Yes"</formula>
    </cfRule>
  </conditionalFormatting>
  <conditionalFormatting sqref="B21:B27">
    <cfRule type="cellIs" dxfId="6" priority="6" stopIfTrue="1" operator="equal">
      <formula>"No"</formula>
    </cfRule>
  </conditionalFormatting>
  <dataValidations count="1">
    <dataValidation type="list" allowBlank="1" showInputMessage="1" showErrorMessage="1" sqref="B29" xr:uid="{00000000-0002-0000-0100-000000000000}">
      <formula1>$B$151:$B$153</formula1>
    </dataValidation>
  </dataValidations>
  <pageMargins left="0.7" right="0.7" top="0.75" bottom="0.75" header="0.3" footer="0.3"/>
  <pageSetup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4639ba-90e7-4a9a-9391-b486170165d5">THYEDQ4U4SAC-2061352471-2</_dlc_DocId>
    <_dlc_DocIdUrl xmlns="c54639ba-90e7-4a9a-9391-b486170165d5">
      <Url>https://collab.mayo.edu/team/OISA/RA%20Document%20Center/_layouts/15/DocIdRedir.aspx?ID=THYEDQ4U4SAC-2061352471-2</Url>
      <Description>THYEDQ4U4SAC-2061352471-2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7BF19055BB5E4E98AC5EDA3414F360" ma:contentTypeVersion="0" ma:contentTypeDescription="Create a new document." ma:contentTypeScope="" ma:versionID="aa726e7039d4a4ed67f8eef8d9a52427">
  <xsd:schema xmlns:xsd="http://www.w3.org/2001/XMLSchema" xmlns:xs="http://www.w3.org/2001/XMLSchema" xmlns:p="http://schemas.microsoft.com/office/2006/metadata/properties" xmlns:ns2="c54639ba-90e7-4a9a-9391-b486170165d5" targetNamespace="http://schemas.microsoft.com/office/2006/metadata/properties" ma:root="true" ma:fieldsID="8b4b78cb3c6d4c6b4979237ae10a2885" ns2:_="">
    <xsd:import namespace="c54639ba-90e7-4a9a-9391-b486170165d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4639ba-90e7-4a9a-9391-b486170165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D3DC7F1-8DF1-4927-87C9-F22D9BA97A4E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54639ba-90e7-4a9a-9391-b486170165d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B1C07F-F89B-48C2-9569-F0A481E06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4639ba-90e7-4a9a-9391-b48617016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7814E1-9307-4540-B848-4D4E8A6858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87B06A-0BFD-4924-B561-7B8E36C7271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55</vt:i4>
      </vt:variant>
    </vt:vector>
  </HeadingPairs>
  <TitlesOfParts>
    <vt:vector size="65" baseType="lpstr">
      <vt:lpstr>Scoring</vt:lpstr>
      <vt:lpstr>Assets and WO</vt:lpstr>
      <vt:lpstr>Other Applications</vt:lpstr>
      <vt:lpstr>Support &amp; Communication</vt:lpstr>
      <vt:lpstr>Integration</vt:lpstr>
      <vt:lpstr>Admin Ability</vt:lpstr>
      <vt:lpstr>Implementation and Training</vt:lpstr>
      <vt:lpstr>Network-Security</vt:lpstr>
      <vt:lpstr>Enterprise</vt:lpstr>
      <vt:lpstr>Pricing &amp; Billing</vt:lpstr>
      <vt:lpstr>cat1_opt_eval</vt:lpstr>
      <vt:lpstr>cat1_opt_score</vt:lpstr>
      <vt:lpstr>cat1_pref_eval</vt:lpstr>
      <vt:lpstr>cat1_pref_score</vt:lpstr>
      <vt:lpstr>cat1_req_eval</vt:lpstr>
      <vt:lpstr>cat1_req_score</vt:lpstr>
      <vt:lpstr>cat2_opt_eval</vt:lpstr>
      <vt:lpstr>cat2_opt_score</vt:lpstr>
      <vt:lpstr>cat2_pref_eval</vt:lpstr>
      <vt:lpstr>cat2_pref_score</vt:lpstr>
      <vt:lpstr>cat2_req_eval</vt:lpstr>
      <vt:lpstr>cat2_req_score</vt:lpstr>
      <vt:lpstr>cat3_opt_eval</vt:lpstr>
      <vt:lpstr>cat3_opt_score</vt:lpstr>
      <vt:lpstr>cat3_pref_eval</vt:lpstr>
      <vt:lpstr>cat3_pref_score</vt:lpstr>
      <vt:lpstr>cat3_req_eval</vt:lpstr>
      <vt:lpstr>cat3_req_score</vt:lpstr>
      <vt:lpstr>cat4_opt_eval</vt:lpstr>
      <vt:lpstr>cat4_opt_score</vt:lpstr>
      <vt:lpstr>cat4_pref_eval</vt:lpstr>
      <vt:lpstr>cat4_pref_score</vt:lpstr>
      <vt:lpstr>cat4_req_eval</vt:lpstr>
      <vt:lpstr>cat4_req_score</vt:lpstr>
      <vt:lpstr>cat5_opt_eval</vt:lpstr>
      <vt:lpstr>cat5_opt_score</vt:lpstr>
      <vt:lpstr>cat5_pref_eval</vt:lpstr>
      <vt:lpstr>cat5_pref_score</vt:lpstr>
      <vt:lpstr>cat5_req_eval</vt:lpstr>
      <vt:lpstr>cat5_req_score</vt:lpstr>
      <vt:lpstr>cat6_opt_eval</vt:lpstr>
      <vt:lpstr>cat6_opt_score</vt:lpstr>
      <vt:lpstr>cat6_pref_eval</vt:lpstr>
      <vt:lpstr>cat6_pref_score</vt:lpstr>
      <vt:lpstr>cat6_req_eval</vt:lpstr>
      <vt:lpstr>cat6_req_score</vt:lpstr>
      <vt:lpstr>cat7_opt_eval</vt:lpstr>
      <vt:lpstr>cat7_opt_score</vt:lpstr>
      <vt:lpstr>cat7_pref_eval</vt:lpstr>
      <vt:lpstr>cat7_pref_score</vt:lpstr>
      <vt:lpstr>cat7_req_eval</vt:lpstr>
      <vt:lpstr>cat7_req_score</vt:lpstr>
      <vt:lpstr>cat8_opt_eval</vt:lpstr>
      <vt:lpstr>cat8_opt_score</vt:lpstr>
      <vt:lpstr>cat8_pref_eval</vt:lpstr>
      <vt:lpstr>cat8_pref_score</vt:lpstr>
      <vt:lpstr>cat8_req_eval</vt:lpstr>
      <vt:lpstr>cat8_req_score</vt:lpstr>
      <vt:lpstr>cat9_opt_eval</vt:lpstr>
      <vt:lpstr>cat9_opt_score</vt:lpstr>
      <vt:lpstr>cat9_pref_eval</vt:lpstr>
      <vt:lpstr>cat9_pref_score</vt:lpstr>
      <vt:lpstr>cat9_req_eval</vt:lpstr>
      <vt:lpstr>cat9_req_score</vt:lpstr>
      <vt:lpstr>Yes_No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2015-06-15T19:27:30Z</dcterms:created>
  <dcterms:modified xsi:type="dcterms:W3CDTF">2018-02-06T14:01:18Z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0x010100347BF19055BB5E4E98AC5EDA3414F360</vt:lpwstr>
  </property>
  <property fmtid="{D5CDD505-2E9C-101B-9397-08002B2CF9AE}" pid="3" name="_dlc_DocIdItemGuid">
    <vt:lpwstr>e6abcb31-c020-4211-a6ff-cddb8235a109</vt:lpwstr>
  </property>
</Properties>
</file>